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 firstSheet="6" activeTab="19"/>
  </bookViews>
  <sheets>
    <sheet name="Eotaxin" sheetId="1" r:id="rId1"/>
    <sheet name=" GM-CSF" sheetId="2" r:id="rId2"/>
    <sheet name="GROα" sheetId="3" r:id="rId3"/>
    <sheet name="IFN-γ" sheetId="4" r:id="rId4"/>
    <sheet name="IL-1β" sheetId="5" r:id="rId5"/>
    <sheet name="IL-2" sheetId="6" r:id="rId6"/>
    <sheet name="IL-4" sheetId="7" r:id="rId7"/>
    <sheet name="IL-5" sheetId="8" r:id="rId8"/>
    <sheet name="IL-6" sheetId="9" r:id="rId9"/>
    <sheet name="IL-8" sheetId="10" r:id="rId10"/>
    <sheet name="IL-12" sheetId="11" r:id="rId11"/>
    <sheet name="IL-13" sheetId="12" r:id="rId12"/>
    <sheet name="IL-18" sheetId="13" r:id="rId13"/>
    <sheet name="IP-10" sheetId="14" r:id="rId14"/>
    <sheet name="MCP-1α" sheetId="23" r:id="rId15"/>
    <sheet name="MIP-1α" sheetId="24" r:id="rId16"/>
    <sheet name="MIP-1β" sheetId="25" r:id="rId17"/>
    <sheet name="RANTES" sheetId="26" r:id="rId18"/>
    <sheet name="SDF-1α" sheetId="27" r:id="rId19"/>
    <sheet name="TNF-α" sheetId="28" r:id="rId20"/>
  </sheets>
  <externalReferences>
    <externalReference r:id="rId21"/>
    <externalReference r:id="rId22"/>
  </externalReferences>
  <definedNames>
    <definedName name="_xlnm._FilterDatabase" localSheetId="0" hidden="1">Eotaxin!$A$1:$G$97</definedName>
    <definedName name="_xlnm._FilterDatabase" localSheetId="1" hidden="1">' GM-CSF'!$A$1:$J$97</definedName>
    <definedName name="_xlnm._FilterDatabase" localSheetId="2" hidden="1">GROα!$A$1:$G$97</definedName>
    <definedName name="_xlnm._FilterDatabase" localSheetId="3" hidden="1">'IFN-γ'!$B$7:$G$97</definedName>
    <definedName name="_xlnm._FilterDatabase" localSheetId="4" hidden="1">'IL-1β'!$B$7:$G$97</definedName>
    <definedName name="_xlnm._FilterDatabase" localSheetId="5" hidden="1">'IL-2'!$B$7:$H$97</definedName>
    <definedName name="_xlnm._FilterDatabase" localSheetId="6" hidden="1">'IL-4'!$B$7:$G$97</definedName>
    <definedName name="_xlnm._FilterDatabase" localSheetId="7" hidden="1">'IL-5'!$B$7:$G$97</definedName>
    <definedName name="_xlnm._FilterDatabase" localSheetId="8" hidden="1">'IL-6'!$B$7:$G$97</definedName>
    <definedName name="_xlnm._FilterDatabase" localSheetId="9" hidden="1">'IL-8'!$B$7:$G$97</definedName>
    <definedName name="_xlnm._FilterDatabase" localSheetId="10" hidden="1">'IL-12'!$B$7:$G$97</definedName>
    <definedName name="_xlnm._FilterDatabase" localSheetId="11" hidden="1">'IL-13'!$B$7:$G$97</definedName>
    <definedName name="_xlnm._FilterDatabase" localSheetId="12" hidden="1">'IL-18'!$B$7:$F$97</definedName>
    <definedName name="_xlnm._FilterDatabase" localSheetId="13" hidden="1">'IP-10'!$B$7:$G$97</definedName>
    <definedName name="_xlnm._FilterDatabase" localSheetId="14" hidden="1">'MCP-1α'!$B$7:$G$97</definedName>
    <definedName name="_xlnm._FilterDatabase" localSheetId="15" hidden="1">'MIP-1α'!$B$7:$G$97</definedName>
    <definedName name="_xlnm._FilterDatabase" localSheetId="16" hidden="1">'MIP-1β'!$B$7:$G$97</definedName>
    <definedName name="_xlnm._FilterDatabase" localSheetId="17" hidden="1">RANTES!$B$7:$G$97</definedName>
    <definedName name="_xlnm._FilterDatabase" localSheetId="18" hidden="1">'SDF-1α'!$B$7:$G$97</definedName>
    <definedName name="_xlnm._FilterDatabase" localSheetId="19" hidden="1">'TNF-α'!$B$7:$G$97</definedName>
  </definedNames>
  <calcPr calcId="144525"/>
</workbook>
</file>

<file path=xl/sharedStrings.xml><?xml version="1.0" encoding="utf-8"?>
<sst xmlns="http://schemas.openxmlformats.org/spreadsheetml/2006/main" count="2101" uniqueCount="127">
  <si>
    <t>experimental time</t>
  </si>
  <si>
    <t xml:space="preserve">experimental people </t>
  </si>
  <si>
    <t xml:space="preserve">Xiao Ma, Jia Liu and Huixia Cai </t>
  </si>
  <si>
    <t xml:space="preserve"> methods </t>
  </si>
  <si>
    <t>ELISA</t>
  </si>
  <si>
    <t xml:space="preserve"> results </t>
  </si>
  <si>
    <t>Eotaxin</t>
  </si>
  <si>
    <t xml:space="preserve">sample number </t>
  </si>
  <si>
    <t>OD</t>
  </si>
  <si>
    <t>test 1</t>
  </si>
  <si>
    <t>test 2</t>
  </si>
  <si>
    <t>test 3</t>
  </si>
  <si>
    <t xml:space="preserve">average </t>
  </si>
  <si>
    <t>stdev</t>
  </si>
  <si>
    <t>concertration</t>
  </si>
  <si>
    <t>M-01</t>
  </si>
  <si>
    <t>M-02</t>
  </si>
  <si>
    <t>M-03</t>
  </si>
  <si>
    <t>M-04</t>
  </si>
  <si>
    <t>M-05</t>
  </si>
  <si>
    <t>M-06</t>
  </si>
  <si>
    <t>M-07</t>
  </si>
  <si>
    <t>M-08</t>
  </si>
  <si>
    <t>M-09</t>
  </si>
  <si>
    <t>M-10</t>
  </si>
  <si>
    <t>M-11</t>
  </si>
  <si>
    <t>M-12</t>
  </si>
  <si>
    <t>M-13</t>
  </si>
  <si>
    <t>M-14</t>
  </si>
  <si>
    <t>M-15</t>
  </si>
  <si>
    <t>M-16</t>
  </si>
  <si>
    <t>M-17</t>
  </si>
  <si>
    <t>M-18</t>
  </si>
  <si>
    <t>M-19</t>
  </si>
  <si>
    <t>M-20</t>
  </si>
  <si>
    <t>M-21</t>
  </si>
  <si>
    <t>M-22</t>
  </si>
  <si>
    <t>M-23</t>
  </si>
  <si>
    <t>M-24</t>
  </si>
  <si>
    <t>M-25</t>
  </si>
  <si>
    <t>M-26</t>
  </si>
  <si>
    <t>M-27</t>
  </si>
  <si>
    <t>M-28</t>
  </si>
  <si>
    <t>M-29</t>
  </si>
  <si>
    <t>M-30</t>
  </si>
  <si>
    <t>M-31</t>
  </si>
  <si>
    <t>M-32</t>
  </si>
  <si>
    <t>M-33</t>
  </si>
  <si>
    <t>M-34</t>
  </si>
  <si>
    <t>M-35</t>
  </si>
  <si>
    <t>M-36</t>
  </si>
  <si>
    <t>M-37</t>
  </si>
  <si>
    <t>M-38</t>
  </si>
  <si>
    <t>M-39</t>
  </si>
  <si>
    <t>M-40</t>
  </si>
  <si>
    <t>M-41</t>
  </si>
  <si>
    <t>M-42</t>
  </si>
  <si>
    <t>M-43</t>
  </si>
  <si>
    <t>M-44</t>
  </si>
  <si>
    <t>M-45</t>
  </si>
  <si>
    <t>M-46</t>
  </si>
  <si>
    <t>M-47</t>
  </si>
  <si>
    <t>M-48</t>
  </si>
  <si>
    <t>M-49</t>
  </si>
  <si>
    <t>M-50</t>
  </si>
  <si>
    <t>M-51</t>
  </si>
  <si>
    <t>M-52</t>
  </si>
  <si>
    <t>M-53</t>
  </si>
  <si>
    <t>M-54</t>
  </si>
  <si>
    <t>M-55</t>
  </si>
  <si>
    <t>M-56</t>
  </si>
  <si>
    <t>M-57</t>
  </si>
  <si>
    <t>M-58</t>
  </si>
  <si>
    <t>M-59</t>
  </si>
  <si>
    <t>M-60</t>
  </si>
  <si>
    <t>M-61</t>
  </si>
  <si>
    <t>M-62</t>
  </si>
  <si>
    <t>M-63</t>
  </si>
  <si>
    <t>M-64</t>
  </si>
  <si>
    <t>M-65</t>
  </si>
  <si>
    <t>M-66</t>
  </si>
  <si>
    <t>M-67</t>
  </si>
  <si>
    <t>M-68</t>
  </si>
  <si>
    <t>M-69</t>
  </si>
  <si>
    <t>M-70</t>
  </si>
  <si>
    <t>M-71</t>
  </si>
  <si>
    <t>M-72</t>
  </si>
  <si>
    <t>M-73</t>
  </si>
  <si>
    <t>M-74</t>
  </si>
  <si>
    <t>M-75</t>
  </si>
  <si>
    <t>M-76</t>
  </si>
  <si>
    <t>M-77</t>
  </si>
  <si>
    <t>M-78</t>
  </si>
  <si>
    <t>M-79</t>
  </si>
  <si>
    <t>M-80</t>
  </si>
  <si>
    <t>M-81</t>
  </si>
  <si>
    <t>M-82</t>
  </si>
  <si>
    <t>M-83</t>
  </si>
  <si>
    <t>M-84</t>
  </si>
  <si>
    <t>M-85</t>
  </si>
  <si>
    <t>M-86</t>
  </si>
  <si>
    <t>M-87</t>
  </si>
  <si>
    <t>M-88</t>
  </si>
  <si>
    <t>M-89</t>
  </si>
  <si>
    <t>M-90</t>
  </si>
  <si>
    <t>GM-CSF</t>
  </si>
  <si>
    <t>GROα</t>
  </si>
  <si>
    <t>IFN-γ</t>
  </si>
  <si>
    <t xml:space="preserve">OD </t>
  </si>
  <si>
    <t>IL-1β</t>
  </si>
  <si>
    <t>IL-2</t>
  </si>
  <si>
    <t>IL-4</t>
  </si>
  <si>
    <t>IL-5</t>
  </si>
  <si>
    <t>IL-6</t>
  </si>
  <si>
    <t>IL-8</t>
  </si>
  <si>
    <t>IL-12</t>
  </si>
  <si>
    <t>sample number</t>
  </si>
  <si>
    <t>IL-13</t>
  </si>
  <si>
    <t>IL-18</t>
  </si>
  <si>
    <t>IP-10</t>
  </si>
  <si>
    <t>MCP-1α</t>
  </si>
  <si>
    <t>MIP-1α</t>
  </si>
  <si>
    <t>MIP-1β，CCL4</t>
  </si>
  <si>
    <t>RANTES，CCL5</t>
  </si>
  <si>
    <t>SDF-1α，CXCL12</t>
  </si>
  <si>
    <t xml:space="preserve"> </t>
  </si>
  <si>
    <t>TNF-α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</si>
</sst>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" borderId="1" applyNumberFormat="0" applyAlignment="0" applyProtection="0">
      <alignment vertical="center"/>
    </xf>
    <xf numFmtId="0" fontId="22" fillId="4" borderId="3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3" fillId="0" borderId="0" xfId="0" applyFont="1" applyFill="1">
      <alignment vertical="center"/>
    </xf>
    <xf numFmtId="14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5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externalLink" Target="externalLinks/externalLink2.xml"/><Relationship Id="rId21" Type="http://schemas.openxmlformats.org/officeDocument/2006/relationships/externalLink" Target="externalLinks/externalLink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marker"/>
        <c:varyColors val="0"/>
        <c:ser>
          <c:idx val="0"/>
          <c:order val="0"/>
          <c:spPr>
            <a:ln w="28575" cap="rnd" cmpd="sng" algn="ctr">
              <a:noFill/>
              <a:prstDash val="solid"/>
              <a:round/>
            </a:ln>
          </c:spPr>
          <c:dLbls>
            <c:delete val="1"/>
          </c:dLbls>
          <c:trendline>
            <c:trendlineType val="linear"/>
            <c:dispRSqr val="1"/>
            <c:dispEq val="1"/>
            <c:trendlineLbl>
              <c:layout>
                <c:manualLayout>
                  <c:x val="-0.000791994750656169"/>
                  <c:y val="-0.0150787401574803"/>
                </c:manualLayout>
              </c:layout>
              <c:numFmt formatCode="General" sourceLinked="0"/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10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[1]Sheet1!$C$349:$C$354</c:f>
              <c:numCache>
                <c:formatCode>General</c:formatCode>
                <c:ptCount val="6"/>
                <c:pt idx="0">
                  <c:v>0</c:v>
                </c:pt>
                <c:pt idx="1">
                  <c:v>40</c:v>
                </c:pt>
                <c:pt idx="2">
                  <c:v>80</c:v>
                </c:pt>
                <c:pt idx="3">
                  <c:v>160</c:v>
                </c:pt>
                <c:pt idx="4">
                  <c:v>320</c:v>
                </c:pt>
                <c:pt idx="5">
                  <c:v>640</c:v>
                </c:pt>
              </c:numCache>
            </c:numRef>
          </c:xVal>
          <c:yVal>
            <c:numRef>
              <c:f>[1]Sheet1!$D$349:$D$354</c:f>
              <c:numCache>
                <c:formatCode>General</c:formatCode>
                <c:ptCount val="6"/>
                <c:pt idx="0">
                  <c:v>0</c:v>
                </c:pt>
                <c:pt idx="1">
                  <c:v>0.1299</c:v>
                </c:pt>
                <c:pt idx="2">
                  <c:v>0.2647</c:v>
                </c:pt>
                <c:pt idx="3">
                  <c:v>0.5111</c:v>
                </c:pt>
                <c:pt idx="4">
                  <c:v>0.9659</c:v>
                </c:pt>
                <c:pt idx="5">
                  <c:v>1.702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7296"/>
        <c:axId val="209613184"/>
      </c:scatterChart>
      <c:valAx>
        <c:axId val="2096072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209613184"/>
        <c:crosses val="autoZero"/>
        <c:crossBetween val="midCat"/>
      </c:valAx>
      <c:valAx>
        <c:axId val="209613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209607296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6457565890476"/>
          <c:y val="0.0994338747460005"/>
          <c:w val="0.817775973912998"/>
          <c:h val="0.641920439702906"/>
        </c:manualLayout>
      </c:layout>
      <c:scatterChart>
        <c:scatterStyle val="marker"/>
        <c:varyColors val="0"/>
        <c:ser>
          <c:idx val="0"/>
          <c:order val="0"/>
          <c:spPr>
            <a:ln w="28575" cap="rnd" cmpd="sng" algn="ctr">
              <a:noFill/>
              <a:prstDash val="solid"/>
              <a:round/>
            </a:ln>
          </c:spPr>
          <c:dLbls>
            <c:delete val="1"/>
          </c:dLbls>
          <c:trendline>
            <c:trendlineType val="linear"/>
            <c:dispRSqr val="1"/>
            <c:dispEq val="1"/>
            <c:trendlineLbl>
              <c:layout/>
              <c:numFmt formatCode="General" sourceLinked="0"/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10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[1]Sheet1!$A$648:$F$648</c:f>
              <c:numCache>
                <c:formatCode>General</c:formatCode>
                <c:ptCount val="6"/>
                <c:pt idx="0">
                  <c:v>0</c:v>
                </c:pt>
                <c:pt idx="1">
                  <c:v>7.5</c:v>
                </c:pt>
                <c:pt idx="2">
                  <c:v>15</c:v>
                </c:pt>
                <c:pt idx="3">
                  <c:v>30</c:v>
                </c:pt>
                <c:pt idx="4">
                  <c:v>60</c:v>
                </c:pt>
                <c:pt idx="5">
                  <c:v>120</c:v>
                </c:pt>
              </c:numCache>
            </c:numRef>
          </c:xVal>
          <c:yVal>
            <c:numRef>
              <c:f>[1]Sheet1!$A$649:$F$649</c:f>
              <c:numCache>
                <c:formatCode>General</c:formatCode>
                <c:ptCount val="6"/>
                <c:pt idx="0">
                  <c:v>0</c:v>
                </c:pt>
                <c:pt idx="1">
                  <c:v>0.1456</c:v>
                </c:pt>
                <c:pt idx="2">
                  <c:v>0.3369</c:v>
                </c:pt>
                <c:pt idx="3">
                  <c:v>0.6665</c:v>
                </c:pt>
                <c:pt idx="4">
                  <c:v>1.3433</c:v>
                </c:pt>
                <c:pt idx="5">
                  <c:v>2.2051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046144"/>
        <c:axId val="81064320"/>
      </c:scatterChart>
      <c:valAx>
        <c:axId val="810461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81064320"/>
        <c:crosses val="autoZero"/>
        <c:crossBetween val="midCat"/>
      </c:valAx>
      <c:valAx>
        <c:axId val="810643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81046144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235618</xdr:colOff>
      <xdr:row>97</xdr:row>
      <xdr:rowOff>95250</xdr:rowOff>
    </xdr:from>
    <xdr:to>
      <xdr:col>5</xdr:col>
      <xdr:colOff>877302</xdr:colOff>
      <xdr:row>97</xdr:row>
      <xdr:rowOff>95250</xdr:rowOff>
    </xdr:to>
    <xdr:graphicFrame>
      <xdr:nvGraphicFramePr>
        <xdr:cNvPr id="4" name="图表 3"/>
        <xdr:cNvGraphicFramePr/>
      </xdr:nvGraphicFramePr>
      <xdr:xfrm>
        <a:off x="1941195" y="18573750"/>
        <a:ext cx="283146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348343</xdr:colOff>
      <xdr:row>105</xdr:row>
      <xdr:rowOff>54429</xdr:rowOff>
    </xdr:from>
    <xdr:to>
      <xdr:col>6</xdr:col>
      <xdr:colOff>206830</xdr:colOff>
      <xdr:row>105</xdr:row>
      <xdr:rowOff>54429</xdr:rowOff>
    </xdr:to>
    <xdr:graphicFrame>
      <xdr:nvGraphicFramePr>
        <xdr:cNvPr id="4" name="图表 3"/>
        <xdr:cNvGraphicFramePr/>
      </xdr:nvGraphicFramePr>
      <xdr:xfrm>
        <a:off x="2053590" y="19904075"/>
        <a:ext cx="292544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9532;&#23477;&#32769;&#24072;&#25968;&#25454;\&#20316;&#2227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ai_haha488\Files\&#34880;&#28165;&#26679;&#21697;&#65288;&#26032;2&#65289;(2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349">
          <cell r="C349">
            <v>0</v>
          </cell>
          <cell r="D349">
            <v>0</v>
          </cell>
        </row>
        <row r="350">
          <cell r="C350">
            <v>40</v>
          </cell>
          <cell r="D350">
            <v>0.1299</v>
          </cell>
        </row>
        <row r="351">
          <cell r="C351">
            <v>80</v>
          </cell>
          <cell r="D351">
            <v>0.2647</v>
          </cell>
        </row>
        <row r="352">
          <cell r="C352">
            <v>160</v>
          </cell>
          <cell r="D352">
            <v>0.5111</v>
          </cell>
        </row>
        <row r="353">
          <cell r="C353">
            <v>320</v>
          </cell>
          <cell r="D353">
            <v>0.9659</v>
          </cell>
        </row>
        <row r="354">
          <cell r="C354">
            <v>640</v>
          </cell>
          <cell r="D354">
            <v>1.702</v>
          </cell>
        </row>
        <row r="648">
          <cell r="A648">
            <v>0</v>
          </cell>
          <cell r="B648">
            <v>7.5</v>
          </cell>
          <cell r="C648">
            <v>15</v>
          </cell>
          <cell r="D648">
            <v>30</v>
          </cell>
          <cell r="E648">
            <v>60</v>
          </cell>
          <cell r="F648">
            <v>120</v>
          </cell>
        </row>
        <row r="649">
          <cell r="A649">
            <v>0</v>
          </cell>
          <cell r="B649">
            <v>0.1456</v>
          </cell>
          <cell r="C649">
            <v>0.3369</v>
          </cell>
          <cell r="D649">
            <v>0.6665</v>
          </cell>
          <cell r="E649">
            <v>1.3433</v>
          </cell>
          <cell r="F649">
            <v>2.2051</v>
          </cell>
        </row>
        <row r="972">
          <cell r="A972">
            <v>0</v>
          </cell>
          <cell r="B972">
            <v>10</v>
          </cell>
          <cell r="C972">
            <v>20</v>
          </cell>
          <cell r="D972">
            <v>40</v>
          </cell>
          <cell r="E972">
            <v>80</v>
          </cell>
          <cell r="F972">
            <v>160</v>
          </cell>
        </row>
        <row r="972">
          <cell r="L972">
            <v>0</v>
          </cell>
          <cell r="M972">
            <v>10</v>
          </cell>
          <cell r="N972">
            <v>20</v>
          </cell>
          <cell r="O972">
            <v>40</v>
          </cell>
          <cell r="P972">
            <v>80</v>
          </cell>
          <cell r="Q972">
            <v>160</v>
          </cell>
        </row>
        <row r="973">
          <cell r="A973">
            <v>0</v>
          </cell>
          <cell r="B973">
            <v>0.1019</v>
          </cell>
          <cell r="C973">
            <v>0.1817</v>
          </cell>
          <cell r="D973">
            <v>0.4736</v>
          </cell>
          <cell r="E973">
            <v>1.0782</v>
          </cell>
          <cell r="F973">
            <v>1.7008</v>
          </cell>
        </row>
        <row r="973">
          <cell r="L973">
            <v>0</v>
          </cell>
          <cell r="M973">
            <v>0.0639</v>
          </cell>
          <cell r="N973">
            <v>0.1483</v>
          </cell>
          <cell r="O973">
            <v>0.3162</v>
          </cell>
          <cell r="P973">
            <v>0.6108</v>
          </cell>
          <cell r="Q973">
            <v>1.1568</v>
          </cell>
        </row>
        <row r="990">
          <cell r="A990">
            <v>0</v>
          </cell>
          <cell r="B990">
            <v>10</v>
          </cell>
          <cell r="C990">
            <v>20</v>
          </cell>
          <cell r="D990">
            <v>40</v>
          </cell>
          <cell r="E990">
            <v>80</v>
          </cell>
          <cell r="F990">
            <v>160</v>
          </cell>
        </row>
        <row r="991">
          <cell r="A991">
            <v>0</v>
          </cell>
          <cell r="B991">
            <v>0.1431</v>
          </cell>
          <cell r="C991">
            <v>0.2786</v>
          </cell>
          <cell r="D991">
            <v>0.3262</v>
          </cell>
          <cell r="E991">
            <v>0.7179</v>
          </cell>
          <cell r="F991">
            <v>1.0622</v>
          </cell>
        </row>
        <row r="1035">
          <cell r="A1035">
            <v>0</v>
          </cell>
          <cell r="B1035">
            <v>25</v>
          </cell>
          <cell r="C1035">
            <v>50</v>
          </cell>
          <cell r="D1035">
            <v>100</v>
          </cell>
          <cell r="E1035">
            <v>200</v>
          </cell>
          <cell r="F1035">
            <v>400</v>
          </cell>
        </row>
        <row r="1036">
          <cell r="A1036">
            <v>0</v>
          </cell>
          <cell r="B1036">
            <v>0.1512</v>
          </cell>
          <cell r="C1036">
            <v>0.3486</v>
          </cell>
          <cell r="D1036">
            <v>0.7279</v>
          </cell>
          <cell r="E1036">
            <v>1.2611</v>
          </cell>
          <cell r="F1036">
            <v>2.1521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workbookViewId="0">
      <pane xSplit="28545" topLeftCell="J1" activePane="topLeft"/>
      <selection activeCell="A1" sqref="$A1:$XFD1"/>
      <selection pane="topRight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43362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6</v>
      </c>
      <c r="B5" s="9"/>
      <c r="C5" s="9"/>
      <c r="D5" s="9"/>
      <c r="E5" s="9"/>
      <c r="F5" s="9"/>
      <c r="G5" s="5"/>
    </row>
    <row r="6" s="2" customFormat="1" ht="15" spans="1:7">
      <c r="A6" s="9" t="s">
        <v>7</v>
      </c>
      <c r="B6" s="10" t="s">
        <v>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0.3018</v>
      </c>
      <c r="C8" s="7">
        <v>0.2294</v>
      </c>
      <c r="D8" s="7">
        <v>0.2503</v>
      </c>
      <c r="E8" s="7">
        <f>AVERAGE(B8:D8)</f>
        <v>0.2605</v>
      </c>
      <c r="F8" s="5">
        <f>STDEV(B8:D8)</f>
        <v>0.0372621792170023</v>
      </c>
      <c r="G8" s="5">
        <f>5*(E8-0.0409)/0.0416</f>
        <v>26.3942307692308</v>
      </c>
    </row>
    <row r="9" s="2" customFormat="1" ht="15" spans="1:7">
      <c r="A9" s="5" t="s">
        <v>16</v>
      </c>
      <c r="B9" s="7">
        <v>0.321</v>
      </c>
      <c r="C9" s="7">
        <v>0.3116</v>
      </c>
      <c r="D9" s="7">
        <v>0.3563</v>
      </c>
      <c r="E9" s="7">
        <f t="shared" ref="E9:E72" si="0">AVERAGE(B9:D9)</f>
        <v>0.329633333333333</v>
      </c>
      <c r="F9" s="5">
        <f t="shared" ref="F9:F72" si="1">STDEV(B9:D9)</f>
        <v>0.023567421015744</v>
      </c>
      <c r="G9" s="5">
        <f>5*(E9-0.0409)/0.0416</f>
        <v>34.7035256410257</v>
      </c>
    </row>
    <row r="10" s="2" customFormat="1" ht="15" spans="1:7">
      <c r="A10" s="5" t="s">
        <v>17</v>
      </c>
      <c r="B10" s="7">
        <v>0.1641</v>
      </c>
      <c r="C10" s="7">
        <v>0.0899</v>
      </c>
      <c r="D10" s="7">
        <v>0.1147</v>
      </c>
      <c r="E10" s="7">
        <f t="shared" si="0"/>
        <v>0.1229</v>
      </c>
      <c r="F10" s="5">
        <f t="shared" si="1"/>
        <v>0.0377735357095414</v>
      </c>
      <c r="G10" s="5">
        <f t="shared" ref="G10:G37" si="2">5*(E10-0.0409)/0.0416</f>
        <v>9.85576923076923</v>
      </c>
    </row>
    <row r="11" s="2" customFormat="1" ht="15" spans="1:7">
      <c r="A11" s="5" t="s">
        <v>18</v>
      </c>
      <c r="B11" s="7">
        <v>0.1793</v>
      </c>
      <c r="C11" s="7">
        <v>0.1257</v>
      </c>
      <c r="D11" s="7">
        <v>0.1754</v>
      </c>
      <c r="E11" s="7">
        <f t="shared" si="0"/>
        <v>0.160133333333333</v>
      </c>
      <c r="F11" s="5">
        <f t="shared" si="1"/>
        <v>0.0298838306335271</v>
      </c>
      <c r="G11" s="5">
        <f t="shared" si="2"/>
        <v>14.3309294871795</v>
      </c>
    </row>
    <row r="12" s="2" customFormat="1" ht="15" spans="1:7">
      <c r="A12" s="5" t="s">
        <v>19</v>
      </c>
      <c r="B12" s="7">
        <v>0.222</v>
      </c>
      <c r="C12" s="7">
        <v>0.2404</v>
      </c>
      <c r="D12" s="7">
        <v>0.2595</v>
      </c>
      <c r="E12" s="7">
        <f t="shared" si="0"/>
        <v>0.240633333333333</v>
      </c>
      <c r="F12" s="5">
        <f t="shared" si="1"/>
        <v>0.0187510888572726</v>
      </c>
      <c r="G12" s="5">
        <f t="shared" si="2"/>
        <v>24.0064102564103</v>
      </c>
    </row>
    <row r="13" s="2" customFormat="1" ht="15" spans="1:7">
      <c r="A13" s="5" t="s">
        <v>20</v>
      </c>
      <c r="B13" s="7">
        <v>0.1713</v>
      </c>
      <c r="C13" s="7">
        <v>0.1464</v>
      </c>
      <c r="D13" s="7">
        <v>0.1539</v>
      </c>
      <c r="E13" s="7">
        <f t="shared" si="0"/>
        <v>0.1572</v>
      </c>
      <c r="F13" s="5">
        <f t="shared" si="1"/>
        <v>0.0127738013136263</v>
      </c>
      <c r="G13" s="7">
        <f t="shared" si="2"/>
        <v>13.9783653846154</v>
      </c>
    </row>
    <row r="14" s="2" customFormat="1" ht="15" spans="1:7">
      <c r="A14" s="5" t="s">
        <v>21</v>
      </c>
      <c r="B14" s="7">
        <v>0.1545</v>
      </c>
      <c r="C14" s="7">
        <v>0.2355</v>
      </c>
      <c r="D14" s="7">
        <v>0.2509</v>
      </c>
      <c r="E14" s="7">
        <f t="shared" si="0"/>
        <v>0.213633333333333</v>
      </c>
      <c r="F14" s="5">
        <f t="shared" si="1"/>
        <v>0.0517866134568899</v>
      </c>
      <c r="G14" s="5">
        <f t="shared" si="2"/>
        <v>20.761217948718</v>
      </c>
    </row>
    <row r="15" s="2" customFormat="1" ht="15" spans="1:7">
      <c r="A15" s="5" t="s">
        <v>22</v>
      </c>
      <c r="B15" s="7">
        <v>0.7425</v>
      </c>
      <c r="C15" s="7">
        <v>0.6691</v>
      </c>
      <c r="D15" s="7">
        <v>0.747</v>
      </c>
      <c r="E15" s="7">
        <f t="shared" si="0"/>
        <v>0.719533333333333</v>
      </c>
      <c r="F15" s="5">
        <f t="shared" si="1"/>
        <v>0.0437344639081507</v>
      </c>
      <c r="G15" s="5">
        <f t="shared" si="2"/>
        <v>81.5665064102564</v>
      </c>
    </row>
    <row r="16" s="2" customFormat="1" ht="15" spans="1:7">
      <c r="A16" s="5" t="s">
        <v>23</v>
      </c>
      <c r="B16" s="7">
        <v>0.1833</v>
      </c>
      <c r="C16" s="7">
        <v>0.1823</v>
      </c>
      <c r="D16" s="7">
        <v>0.1903</v>
      </c>
      <c r="E16" s="7">
        <f t="shared" si="0"/>
        <v>0.1853</v>
      </c>
      <c r="F16" s="5">
        <f t="shared" si="1"/>
        <v>0.00435889894354068</v>
      </c>
      <c r="G16" s="7">
        <f t="shared" si="2"/>
        <v>17.3557692307692</v>
      </c>
    </row>
    <row r="17" s="2" customFormat="1" ht="15" spans="1:7">
      <c r="A17" s="5" t="s">
        <v>24</v>
      </c>
      <c r="B17" s="7">
        <v>0.4685</v>
      </c>
      <c r="C17" s="7">
        <v>0.4681</v>
      </c>
      <c r="D17" s="7">
        <v>0.504</v>
      </c>
      <c r="E17" s="7">
        <f t="shared" si="0"/>
        <v>0.4802</v>
      </c>
      <c r="F17" s="5">
        <f t="shared" si="1"/>
        <v>0.020612374923817</v>
      </c>
      <c r="G17" s="5">
        <f t="shared" si="2"/>
        <v>52.8004807692308</v>
      </c>
    </row>
    <row r="18" s="2" customFormat="1" ht="15" spans="1:7">
      <c r="A18" s="5" t="s">
        <v>25</v>
      </c>
      <c r="B18" s="7">
        <v>2.5559</v>
      </c>
      <c r="C18" s="7">
        <v>2.3935</v>
      </c>
      <c r="D18" s="7">
        <v>2.5765</v>
      </c>
      <c r="E18" s="7">
        <f t="shared" si="0"/>
        <v>2.50863333333333</v>
      </c>
      <c r="F18" s="5">
        <f t="shared" si="1"/>
        <v>0.10023898110682</v>
      </c>
      <c r="G18" s="5">
        <f t="shared" si="2"/>
        <v>296.602564102564</v>
      </c>
    </row>
    <row r="19" s="2" customFormat="1" ht="15" spans="1:7">
      <c r="A19" s="5" t="s">
        <v>26</v>
      </c>
      <c r="B19" s="7">
        <v>0.1976</v>
      </c>
      <c r="C19" s="7">
        <v>0.2078</v>
      </c>
      <c r="D19" s="7">
        <v>0.226</v>
      </c>
      <c r="E19" s="7">
        <f t="shared" si="0"/>
        <v>0.210466666666667</v>
      </c>
      <c r="F19" s="5">
        <f t="shared" si="1"/>
        <v>0.0143865678093607</v>
      </c>
      <c r="G19" s="7">
        <f t="shared" si="2"/>
        <v>20.380608974359</v>
      </c>
    </row>
    <row r="20" s="2" customFormat="1" ht="15" spans="1:7">
      <c r="A20" s="5" t="s">
        <v>27</v>
      </c>
      <c r="B20" s="7">
        <v>0.1539</v>
      </c>
      <c r="C20" s="7">
        <v>0.0944</v>
      </c>
      <c r="D20" s="7">
        <v>0.103</v>
      </c>
      <c r="E20" s="7">
        <f t="shared" si="0"/>
        <v>0.1171</v>
      </c>
      <c r="F20" s="5">
        <f t="shared" si="1"/>
        <v>0.0321585136472443</v>
      </c>
      <c r="G20" s="5">
        <f t="shared" si="2"/>
        <v>9.15865384615384</v>
      </c>
    </row>
    <row r="21" s="2" customFormat="1" ht="15" spans="1:7">
      <c r="A21" s="5" t="s">
        <v>28</v>
      </c>
      <c r="B21" s="7">
        <v>0.1419</v>
      </c>
      <c r="C21" s="7">
        <v>0.1625</v>
      </c>
      <c r="D21" s="7">
        <v>0.1257</v>
      </c>
      <c r="E21" s="7">
        <f t="shared" si="0"/>
        <v>0.143366666666667</v>
      </c>
      <c r="F21" s="5">
        <f t="shared" si="1"/>
        <v>0.0184437884756178</v>
      </c>
      <c r="G21" s="5">
        <f t="shared" si="2"/>
        <v>12.3157051282051</v>
      </c>
    </row>
    <row r="22" s="2" customFormat="1" ht="15" spans="1:7">
      <c r="A22" s="5" t="s">
        <v>29</v>
      </c>
      <c r="B22" s="7">
        <v>0.1873</v>
      </c>
      <c r="C22" s="7">
        <v>0.2365</v>
      </c>
      <c r="D22" s="7">
        <v>0.1796</v>
      </c>
      <c r="E22" s="7">
        <f t="shared" si="0"/>
        <v>0.201133333333333</v>
      </c>
      <c r="F22" s="5">
        <f t="shared" si="1"/>
        <v>0.0308694563174237</v>
      </c>
      <c r="G22" s="5">
        <f t="shared" si="2"/>
        <v>19.2588141025641</v>
      </c>
    </row>
    <row r="23" s="2" customFormat="1" ht="15" spans="1:7">
      <c r="A23" s="5" t="s">
        <v>30</v>
      </c>
      <c r="B23" s="7">
        <v>0.8824</v>
      </c>
      <c r="C23" s="7">
        <v>0.7888</v>
      </c>
      <c r="D23" s="7">
        <v>0.8397</v>
      </c>
      <c r="E23" s="7">
        <f t="shared" si="0"/>
        <v>0.836966666666667</v>
      </c>
      <c r="F23" s="5">
        <f t="shared" si="1"/>
        <v>0.0468598264330261</v>
      </c>
      <c r="G23" s="5">
        <f t="shared" si="2"/>
        <v>95.6810897435897</v>
      </c>
    </row>
    <row r="24" s="2" customFormat="1" ht="15" spans="1:7">
      <c r="A24" s="5" t="s">
        <v>31</v>
      </c>
      <c r="B24" s="7">
        <v>0.1353</v>
      </c>
      <c r="C24" s="7">
        <v>0.1386</v>
      </c>
      <c r="D24" s="7">
        <v>0.1004</v>
      </c>
      <c r="E24" s="7">
        <f t="shared" si="0"/>
        <v>0.124766666666667</v>
      </c>
      <c r="F24" s="5">
        <f t="shared" si="1"/>
        <v>0.0211665616795297</v>
      </c>
      <c r="G24" s="5">
        <f t="shared" si="2"/>
        <v>10.0801282051282</v>
      </c>
    </row>
    <row r="25" s="2" customFormat="1" ht="15" spans="1:7">
      <c r="A25" s="5" t="s">
        <v>32</v>
      </c>
      <c r="B25" s="7">
        <v>0.1572</v>
      </c>
      <c r="C25" s="7">
        <v>0.1131</v>
      </c>
      <c r="D25" s="7">
        <v>0.1492</v>
      </c>
      <c r="E25" s="7">
        <f t="shared" si="0"/>
        <v>0.139833333333333</v>
      </c>
      <c r="F25" s="5">
        <f t="shared" si="1"/>
        <v>0.0234947511868786</v>
      </c>
      <c r="G25" s="5">
        <f t="shared" si="2"/>
        <v>11.8910256410256</v>
      </c>
    </row>
    <row r="26" s="2" customFormat="1" ht="15" spans="1:7">
      <c r="A26" s="5" t="s">
        <v>33</v>
      </c>
      <c r="B26" s="7">
        <v>0.0756</v>
      </c>
      <c r="C26" s="7">
        <v>0.1022</v>
      </c>
      <c r="D26" s="7">
        <v>0.1025</v>
      </c>
      <c r="E26" s="7">
        <f t="shared" si="0"/>
        <v>0.0934333333333333</v>
      </c>
      <c r="F26" s="5">
        <f t="shared" si="1"/>
        <v>0.0154448481162274</v>
      </c>
      <c r="G26" s="5">
        <f t="shared" si="2"/>
        <v>6.31410256410256</v>
      </c>
    </row>
    <row r="27" s="2" customFormat="1" ht="15" spans="1:7">
      <c r="A27" s="5" t="s">
        <v>34</v>
      </c>
      <c r="B27" s="7">
        <v>0.1197</v>
      </c>
      <c r="C27" s="7">
        <v>0.1465</v>
      </c>
      <c r="D27" s="7">
        <v>0.1481</v>
      </c>
      <c r="E27" s="7">
        <f t="shared" si="0"/>
        <v>0.1381</v>
      </c>
      <c r="F27" s="5">
        <f t="shared" si="1"/>
        <v>0.0159549365401433</v>
      </c>
      <c r="G27" s="7">
        <f t="shared" si="2"/>
        <v>11.6826923076923</v>
      </c>
    </row>
    <row r="28" s="2" customFormat="1" ht="15" spans="1:7">
      <c r="A28" s="5" t="s">
        <v>35</v>
      </c>
      <c r="B28" s="7">
        <v>0.1541</v>
      </c>
      <c r="C28" s="7">
        <v>0.1784</v>
      </c>
      <c r="D28" s="7">
        <v>0.1535</v>
      </c>
      <c r="E28" s="7">
        <f t="shared" si="0"/>
        <v>0.162</v>
      </c>
      <c r="F28" s="5">
        <f t="shared" si="1"/>
        <v>0.0142059846543631</v>
      </c>
      <c r="G28" s="5">
        <f t="shared" si="2"/>
        <v>14.5552884615385</v>
      </c>
    </row>
    <row r="29" s="2" customFormat="1" ht="15" spans="1:7">
      <c r="A29" s="5" t="s">
        <v>36</v>
      </c>
      <c r="B29" s="7">
        <v>0.059</v>
      </c>
      <c r="C29" s="7">
        <v>0.0667</v>
      </c>
      <c r="D29" s="7">
        <v>0.0894</v>
      </c>
      <c r="E29" s="7">
        <f t="shared" si="0"/>
        <v>0.0717</v>
      </c>
      <c r="F29" s="5">
        <f t="shared" si="1"/>
        <v>0.0158047461226051</v>
      </c>
      <c r="G29" s="5">
        <f t="shared" si="2"/>
        <v>3.70192307692308</v>
      </c>
    </row>
    <row r="30" s="2" customFormat="1" ht="15" spans="1:7">
      <c r="A30" s="5" t="s">
        <v>37</v>
      </c>
      <c r="B30" s="7">
        <v>0.2171</v>
      </c>
      <c r="C30" s="7">
        <v>0.2099</v>
      </c>
      <c r="D30" s="7">
        <v>0.2194</v>
      </c>
      <c r="E30" s="7">
        <f t="shared" si="0"/>
        <v>0.215466666666667</v>
      </c>
      <c r="F30" s="5">
        <f t="shared" si="1"/>
        <v>0.00495614097189874</v>
      </c>
      <c r="G30" s="5">
        <f t="shared" si="2"/>
        <v>20.9815705128205</v>
      </c>
    </row>
    <row r="31" s="2" customFormat="1" ht="15" spans="1:7">
      <c r="A31" s="5" t="s">
        <v>38</v>
      </c>
      <c r="B31" s="7">
        <v>0.078</v>
      </c>
      <c r="C31" s="7">
        <v>0.0445</v>
      </c>
      <c r="D31" s="7">
        <v>0.0538</v>
      </c>
      <c r="E31" s="7">
        <f t="shared" si="0"/>
        <v>0.0587666666666667</v>
      </c>
      <c r="F31" s="5">
        <f t="shared" si="1"/>
        <v>0.0172934476994419</v>
      </c>
      <c r="G31" s="5">
        <f t="shared" si="2"/>
        <v>2.1474358974359</v>
      </c>
    </row>
    <row r="32" s="2" customFormat="1" ht="15" spans="1:7">
      <c r="A32" s="5" t="s">
        <v>39</v>
      </c>
      <c r="B32" s="7">
        <v>0.0882</v>
      </c>
      <c r="C32" s="7">
        <v>0.1173</v>
      </c>
      <c r="D32" s="7">
        <v>0.0892</v>
      </c>
      <c r="E32" s="7">
        <f t="shared" si="0"/>
        <v>0.0982333333333333</v>
      </c>
      <c r="F32" s="5">
        <f t="shared" si="1"/>
        <v>0.0165197861164524</v>
      </c>
      <c r="G32" s="5">
        <f t="shared" si="2"/>
        <v>6.89102564102564</v>
      </c>
    </row>
    <row r="33" s="2" customFormat="1" ht="15" spans="1:7">
      <c r="A33" s="5" t="s">
        <v>40</v>
      </c>
      <c r="B33" s="7">
        <v>0.2812</v>
      </c>
      <c r="C33" s="7">
        <v>0.2887</v>
      </c>
      <c r="D33" s="7">
        <v>0.2893</v>
      </c>
      <c r="E33" s="7">
        <f t="shared" si="0"/>
        <v>0.2864</v>
      </c>
      <c r="F33" s="5">
        <f t="shared" si="1"/>
        <v>0.0045133136385587</v>
      </c>
      <c r="G33" s="5">
        <f t="shared" si="2"/>
        <v>29.5072115384615</v>
      </c>
    </row>
    <row r="34" s="2" customFormat="1" ht="15" spans="1:7">
      <c r="A34" s="5" t="s">
        <v>41</v>
      </c>
      <c r="B34" s="7">
        <v>0.1439</v>
      </c>
      <c r="C34" s="7">
        <v>0.1517</v>
      </c>
      <c r="D34" s="7">
        <v>0.1488</v>
      </c>
      <c r="E34" s="7">
        <f t="shared" si="0"/>
        <v>0.148133333333333</v>
      </c>
      <c r="F34" s="5">
        <f t="shared" si="1"/>
        <v>0.0039425034347903</v>
      </c>
      <c r="G34" s="5">
        <f t="shared" si="2"/>
        <v>12.8886217948718</v>
      </c>
    </row>
    <row r="35" s="2" customFormat="1" ht="15" spans="1:7">
      <c r="A35" s="5" t="s">
        <v>42</v>
      </c>
      <c r="B35" s="7">
        <v>0.0872</v>
      </c>
      <c r="C35" s="7">
        <v>0.1168</v>
      </c>
      <c r="D35" s="7">
        <v>0.1159</v>
      </c>
      <c r="E35" s="7">
        <f t="shared" si="0"/>
        <v>0.106633333333333</v>
      </c>
      <c r="F35" s="5">
        <f t="shared" si="1"/>
        <v>0.0168357754004184</v>
      </c>
      <c r="G35" s="5">
        <f t="shared" si="2"/>
        <v>7.90064102564103</v>
      </c>
    </row>
    <row r="36" s="2" customFormat="1" ht="15" spans="1:7">
      <c r="A36" s="5" t="s">
        <v>43</v>
      </c>
      <c r="B36" s="7">
        <v>0.2179</v>
      </c>
      <c r="C36" s="7">
        <v>0.2148</v>
      </c>
      <c r="D36" s="7">
        <v>0.2026</v>
      </c>
      <c r="E36" s="7">
        <f t="shared" si="0"/>
        <v>0.211766666666667</v>
      </c>
      <c r="F36" s="5">
        <f t="shared" si="1"/>
        <v>0.00808846915882934</v>
      </c>
      <c r="G36" s="5">
        <f t="shared" si="2"/>
        <v>20.536858974359</v>
      </c>
    </row>
    <row r="37" s="2" customFormat="1" ht="15" spans="1:7">
      <c r="A37" s="5" t="s">
        <v>44</v>
      </c>
      <c r="B37" s="7">
        <v>0.0803</v>
      </c>
      <c r="C37" s="7">
        <v>0.0742</v>
      </c>
      <c r="D37" s="7">
        <v>0.1067</v>
      </c>
      <c r="E37" s="7">
        <f t="shared" si="0"/>
        <v>0.0870666666666667</v>
      </c>
      <c r="F37" s="5">
        <f t="shared" si="1"/>
        <v>0.0172743547877579</v>
      </c>
      <c r="G37" s="5">
        <f t="shared" si="2"/>
        <v>5.54887820512821</v>
      </c>
    </row>
    <row r="38" s="2" customFormat="1" ht="15" spans="1:7">
      <c r="A38" s="5" t="s">
        <v>45</v>
      </c>
      <c r="B38" s="7">
        <v>0.2586</v>
      </c>
      <c r="C38" s="7">
        <v>0.1808</v>
      </c>
      <c r="D38" s="7">
        <v>0.3002</v>
      </c>
      <c r="E38" s="7">
        <f t="shared" si="0"/>
        <v>0.246533333333333</v>
      </c>
      <c r="F38" s="5">
        <f t="shared" si="1"/>
        <v>0.0606077002808499</v>
      </c>
      <c r="G38" s="5">
        <f>5*(E38-0.0882)/0.0349</f>
        <v>22.683858643744</v>
      </c>
    </row>
    <row r="39" s="2" customFormat="1" ht="15" spans="1:7">
      <c r="A39" s="5" t="s">
        <v>46</v>
      </c>
      <c r="B39" s="7">
        <v>0.0794</v>
      </c>
      <c r="C39" s="7">
        <v>0.0445</v>
      </c>
      <c r="D39" s="7">
        <v>0.0572</v>
      </c>
      <c r="E39" s="7">
        <f t="shared" si="0"/>
        <v>0.0603666666666667</v>
      </c>
      <c r="F39" s="5">
        <f t="shared" si="1"/>
        <v>0.0176641822152437</v>
      </c>
      <c r="G39" s="5">
        <f t="shared" ref="G39:G67" si="3">5*(E39-0.0882)/0.0349</f>
        <v>-3.98758357211079</v>
      </c>
    </row>
    <row r="40" s="2" customFormat="1" ht="15" spans="1:7">
      <c r="A40" s="5" t="s">
        <v>47</v>
      </c>
      <c r="B40" s="7">
        <v>0.1319</v>
      </c>
      <c r="C40" s="7">
        <v>0.1443</v>
      </c>
      <c r="D40" s="7">
        <v>0.1774</v>
      </c>
      <c r="E40" s="7">
        <f t="shared" si="0"/>
        <v>0.1512</v>
      </c>
      <c r="F40" s="5">
        <f t="shared" si="1"/>
        <v>0.0235216921160022</v>
      </c>
      <c r="G40" s="5">
        <f t="shared" si="3"/>
        <v>9.02578796561605</v>
      </c>
    </row>
    <row r="41" s="2" customFormat="1" ht="15" spans="1:7">
      <c r="A41" s="5" t="s">
        <v>48</v>
      </c>
      <c r="B41" s="7">
        <v>0.139</v>
      </c>
      <c r="C41" s="7">
        <v>0.0779</v>
      </c>
      <c r="D41" s="7">
        <v>0.1687</v>
      </c>
      <c r="E41" s="7">
        <f t="shared" si="0"/>
        <v>0.128533333333333</v>
      </c>
      <c r="F41" s="5">
        <f t="shared" si="1"/>
        <v>0.0462960401474395</v>
      </c>
      <c r="G41" s="5">
        <f t="shared" si="3"/>
        <v>5.77841451766953</v>
      </c>
    </row>
    <row r="42" s="2" customFormat="1" ht="15" spans="1:7">
      <c r="A42" s="5" t="s">
        <v>49</v>
      </c>
      <c r="B42" s="7">
        <v>0.0629</v>
      </c>
      <c r="C42" s="7">
        <v>0.0331</v>
      </c>
      <c r="D42" s="7">
        <v>0.0313</v>
      </c>
      <c r="E42" s="7">
        <f t="shared" si="0"/>
        <v>0.0424333333333333</v>
      </c>
      <c r="F42" s="5">
        <f t="shared" si="1"/>
        <v>0.0177474880851723</v>
      </c>
      <c r="G42" s="5">
        <f t="shared" si="3"/>
        <v>-6.55682903533906</v>
      </c>
    </row>
    <row r="43" s="2" customFormat="1" ht="15" spans="1:7">
      <c r="A43" s="5" t="s">
        <v>50</v>
      </c>
      <c r="B43" s="7">
        <v>0.1044</v>
      </c>
      <c r="C43" s="7">
        <v>0.0928</v>
      </c>
      <c r="D43" s="7">
        <v>0.0917</v>
      </c>
      <c r="E43" s="7">
        <f t="shared" si="0"/>
        <v>0.0963</v>
      </c>
      <c r="F43" s="5">
        <f t="shared" si="1"/>
        <v>0.00703633427290092</v>
      </c>
      <c r="G43" s="5">
        <f t="shared" si="3"/>
        <v>1.16045845272206</v>
      </c>
    </row>
    <row r="44" s="2" customFormat="1" ht="15" spans="1:7">
      <c r="A44" s="5" t="s">
        <v>51</v>
      </c>
      <c r="B44" s="7">
        <v>0.1587</v>
      </c>
      <c r="C44" s="7">
        <v>0.2061</v>
      </c>
      <c r="D44" s="7">
        <v>0.142</v>
      </c>
      <c r="E44" s="7">
        <f t="shared" si="0"/>
        <v>0.168933333333333</v>
      </c>
      <c r="F44" s="5">
        <f t="shared" si="1"/>
        <v>0.033252719187058</v>
      </c>
      <c r="G44" s="5">
        <f t="shared" si="3"/>
        <v>11.5663801337154</v>
      </c>
    </row>
    <row r="45" s="2" customFormat="1" ht="15" spans="1:7">
      <c r="A45" s="5" t="s">
        <v>52</v>
      </c>
      <c r="B45" s="7">
        <v>0.1915</v>
      </c>
      <c r="C45" s="7">
        <v>0.1477</v>
      </c>
      <c r="D45" s="7">
        <v>0.1587</v>
      </c>
      <c r="E45" s="7">
        <f t="shared" si="0"/>
        <v>0.165966666666667</v>
      </c>
      <c r="F45" s="5">
        <f t="shared" si="1"/>
        <v>0.022786253165743</v>
      </c>
      <c r="G45" s="5">
        <f t="shared" si="3"/>
        <v>11.1413562559694</v>
      </c>
    </row>
    <row r="46" s="2" customFormat="1" ht="15" spans="1:7">
      <c r="A46" s="5" t="s">
        <v>53</v>
      </c>
      <c r="B46" s="7">
        <v>0.1503</v>
      </c>
      <c r="C46" s="7">
        <v>0.2496</v>
      </c>
      <c r="D46" s="7">
        <v>0.1404</v>
      </c>
      <c r="E46" s="7">
        <f t="shared" si="0"/>
        <v>0.1801</v>
      </c>
      <c r="F46" s="5">
        <f t="shared" si="1"/>
        <v>0.0603919696648487</v>
      </c>
      <c r="G46" s="5">
        <f t="shared" si="3"/>
        <v>13.1661891117479</v>
      </c>
    </row>
    <row r="47" s="2" customFormat="1" ht="15" spans="1:7">
      <c r="A47" s="5" t="s">
        <v>54</v>
      </c>
      <c r="B47" s="7">
        <v>0.1856</v>
      </c>
      <c r="C47" s="7">
        <v>0.1594</v>
      </c>
      <c r="D47" s="7">
        <v>0.2036</v>
      </c>
      <c r="E47" s="7">
        <f t="shared" si="0"/>
        <v>0.182866666666667</v>
      </c>
      <c r="F47" s="5">
        <f t="shared" si="1"/>
        <v>0.0222264107163827</v>
      </c>
      <c r="G47" s="5">
        <f t="shared" si="3"/>
        <v>13.5625596943649</v>
      </c>
    </row>
    <row r="48" s="2" customFormat="1" ht="15" spans="1:7">
      <c r="A48" s="5" t="s">
        <v>55</v>
      </c>
      <c r="B48" s="7">
        <v>1.2713</v>
      </c>
      <c r="C48" s="7">
        <v>1.1213</v>
      </c>
      <c r="D48" s="7">
        <v>1.0831</v>
      </c>
      <c r="E48" s="7">
        <f t="shared" si="0"/>
        <v>1.15856666666667</v>
      </c>
      <c r="F48" s="5">
        <f t="shared" si="1"/>
        <v>0.099480718399765</v>
      </c>
      <c r="G48" s="5">
        <f t="shared" si="3"/>
        <v>153.347659980898</v>
      </c>
    </row>
    <row r="49" s="2" customFormat="1" ht="15" spans="1:7">
      <c r="A49" s="5" t="s">
        <v>56</v>
      </c>
      <c r="B49" s="7">
        <v>0.0501</v>
      </c>
      <c r="C49" s="7">
        <v>0</v>
      </c>
      <c r="D49" s="7">
        <v>0.1217</v>
      </c>
      <c r="E49" s="7">
        <f t="shared" si="0"/>
        <v>0.0572666666666667</v>
      </c>
      <c r="F49" s="5">
        <f t="shared" si="1"/>
        <v>0.0611657038979634</v>
      </c>
      <c r="G49" s="5">
        <f t="shared" si="3"/>
        <v>-4.43170964660936</v>
      </c>
    </row>
    <row r="50" s="2" customFormat="1" ht="15" spans="1:7">
      <c r="A50" s="5" t="s">
        <v>57</v>
      </c>
      <c r="B50" s="7">
        <v>0.0996</v>
      </c>
      <c r="C50" s="7">
        <v>0.1252</v>
      </c>
      <c r="D50" s="7">
        <v>0.1286</v>
      </c>
      <c r="E50" s="7">
        <f t="shared" si="0"/>
        <v>0.1178</v>
      </c>
      <c r="F50" s="5">
        <f t="shared" si="1"/>
        <v>0.0158530754114147</v>
      </c>
      <c r="G50" s="5">
        <f t="shared" si="3"/>
        <v>4.24068767908309</v>
      </c>
    </row>
    <row r="51" s="2" customFormat="1" ht="15" spans="1:7">
      <c r="A51" s="5" t="s">
        <v>58</v>
      </c>
      <c r="B51" s="7">
        <v>0.1948</v>
      </c>
      <c r="C51" s="7">
        <v>0.0245</v>
      </c>
      <c r="D51" s="7">
        <v>0.2181</v>
      </c>
      <c r="E51" s="7">
        <f t="shared" si="0"/>
        <v>0.1458</v>
      </c>
      <c r="F51" s="5">
        <f t="shared" si="1"/>
        <v>0.105692904208372</v>
      </c>
      <c r="G51" s="5">
        <f t="shared" si="3"/>
        <v>8.25214899713467</v>
      </c>
    </row>
    <row r="52" s="2" customFormat="1" ht="15" spans="1:7">
      <c r="A52" s="5" t="s">
        <v>59</v>
      </c>
      <c r="B52" s="7">
        <v>0.0597</v>
      </c>
      <c r="C52" s="7">
        <v>0.1566</v>
      </c>
      <c r="D52" s="7">
        <v>0.0997</v>
      </c>
      <c r="E52" s="7">
        <f t="shared" si="0"/>
        <v>0.105333333333333</v>
      </c>
      <c r="F52" s="5">
        <f t="shared" si="1"/>
        <v>0.0486950031659649</v>
      </c>
      <c r="G52" s="5">
        <f t="shared" si="3"/>
        <v>2.45463228271251</v>
      </c>
    </row>
    <row r="53" s="2" customFormat="1" ht="15" spans="1:7">
      <c r="A53" s="5" t="s">
        <v>60</v>
      </c>
      <c r="B53" s="7">
        <v>0.2039</v>
      </c>
      <c r="C53" s="7">
        <v>0.189</v>
      </c>
      <c r="D53" s="7">
        <v>0.1641</v>
      </c>
      <c r="E53" s="7">
        <f t="shared" si="0"/>
        <v>0.185666666666667</v>
      </c>
      <c r="F53" s="5">
        <f t="shared" si="1"/>
        <v>0.020108290164341</v>
      </c>
      <c r="G53" s="5">
        <f t="shared" si="3"/>
        <v>13.96370582617</v>
      </c>
    </row>
    <row r="54" s="2" customFormat="1" ht="15" spans="1:7">
      <c r="A54" s="5" t="s">
        <v>61</v>
      </c>
      <c r="B54" s="7">
        <v>2.3505</v>
      </c>
      <c r="C54" s="7">
        <v>1.8799</v>
      </c>
      <c r="D54" s="7">
        <v>2.0446</v>
      </c>
      <c r="E54" s="7">
        <f t="shared" si="0"/>
        <v>2.09166666666667</v>
      </c>
      <c r="F54" s="5">
        <f t="shared" si="1"/>
        <v>0.238804403923657</v>
      </c>
      <c r="G54" s="5">
        <f t="shared" si="3"/>
        <v>287.029608404966</v>
      </c>
    </row>
    <row r="55" s="2" customFormat="1" ht="15" spans="1:7">
      <c r="A55" s="5" t="s">
        <v>62</v>
      </c>
      <c r="B55" s="7">
        <v>0</v>
      </c>
      <c r="C55" s="7">
        <v>0</v>
      </c>
      <c r="D55" s="7">
        <v>0</v>
      </c>
      <c r="E55" s="7">
        <f t="shared" si="0"/>
        <v>0</v>
      </c>
      <c r="F55" s="5">
        <f t="shared" si="1"/>
        <v>0</v>
      </c>
      <c r="G55" s="5">
        <f t="shared" si="3"/>
        <v>-12.6361031518625</v>
      </c>
    </row>
    <row r="56" s="2" customFormat="1" ht="15" spans="1:7">
      <c r="A56" s="5" t="s">
        <v>63</v>
      </c>
      <c r="B56" s="7">
        <v>0.0198</v>
      </c>
      <c r="C56" s="7">
        <v>0.0847</v>
      </c>
      <c r="D56" s="7">
        <v>0.0245</v>
      </c>
      <c r="E56" s="7">
        <f t="shared" si="0"/>
        <v>0.043</v>
      </c>
      <c r="F56" s="5">
        <f t="shared" si="1"/>
        <v>0.0361896394013535</v>
      </c>
      <c r="G56" s="5">
        <f t="shared" si="3"/>
        <v>-6.4756446991404</v>
      </c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0"/>
        <v>0</v>
      </c>
      <c r="F57" s="5">
        <f t="shared" si="1"/>
        <v>0</v>
      </c>
      <c r="G57" s="5">
        <f t="shared" si="3"/>
        <v>-12.6361031518625</v>
      </c>
    </row>
    <row r="58" s="2" customFormat="1" ht="15" spans="1:7">
      <c r="A58" s="5" t="s">
        <v>65</v>
      </c>
      <c r="B58" s="7">
        <v>0.0331</v>
      </c>
      <c r="C58" s="7">
        <v>0.062</v>
      </c>
      <c r="D58" s="7">
        <v>0.077</v>
      </c>
      <c r="E58" s="7">
        <f t="shared" si="0"/>
        <v>0.0573666666666667</v>
      </c>
      <c r="F58" s="5">
        <f t="shared" si="1"/>
        <v>0.0223137476308516</v>
      </c>
      <c r="G58" s="7">
        <f t="shared" si="3"/>
        <v>-4.41738299904489</v>
      </c>
    </row>
    <row r="59" s="2" customFormat="1" ht="15" spans="1:7">
      <c r="A59" s="5" t="s">
        <v>66</v>
      </c>
      <c r="B59" s="7">
        <v>0.1357</v>
      </c>
      <c r="C59" s="7">
        <v>0.0779</v>
      </c>
      <c r="D59" s="7">
        <v>0.1068</v>
      </c>
      <c r="E59" s="7">
        <f t="shared" si="0"/>
        <v>0.1068</v>
      </c>
      <c r="F59" s="5">
        <f t="shared" si="1"/>
        <v>0.0289</v>
      </c>
      <c r="G59" s="5">
        <f t="shared" si="3"/>
        <v>2.6647564469914</v>
      </c>
    </row>
    <row r="60" s="2" customFormat="1" ht="15" spans="1:7">
      <c r="A60" s="5" t="s">
        <v>67</v>
      </c>
      <c r="B60" s="7">
        <v>0.1348</v>
      </c>
      <c r="C60" s="7">
        <v>0.2168</v>
      </c>
      <c r="D60" s="7">
        <v>0.0755</v>
      </c>
      <c r="E60" s="7">
        <f t="shared" si="0"/>
        <v>0.142366666666667</v>
      </c>
      <c r="F60" s="5">
        <f t="shared" si="1"/>
        <v>0.0709532475178785</v>
      </c>
      <c r="G60" s="7">
        <f t="shared" si="3"/>
        <v>7.76026743075454</v>
      </c>
    </row>
    <row r="61" s="2" customFormat="1" ht="15" spans="1:7">
      <c r="A61" s="5" t="s">
        <v>68</v>
      </c>
      <c r="B61" s="7">
        <v>0.1051</v>
      </c>
      <c r="C61" s="7">
        <v>0.0495</v>
      </c>
      <c r="D61" s="7">
        <v>0.1369</v>
      </c>
      <c r="E61" s="7">
        <f t="shared" si="0"/>
        <v>0.0971666666666667</v>
      </c>
      <c r="F61" s="5">
        <f t="shared" si="1"/>
        <v>0.0442367871045506</v>
      </c>
      <c r="G61" s="5">
        <f t="shared" si="3"/>
        <v>1.28462273161414</v>
      </c>
    </row>
    <row r="62" s="2" customFormat="1" ht="15" spans="1:7">
      <c r="A62" s="5" t="s">
        <v>69</v>
      </c>
      <c r="B62" s="7">
        <v>0.0107</v>
      </c>
      <c r="C62" s="7">
        <v>0.0442</v>
      </c>
      <c r="D62" s="7">
        <v>0.0263</v>
      </c>
      <c r="E62" s="7">
        <f t="shared" si="0"/>
        <v>0.0270666666666667</v>
      </c>
      <c r="F62" s="5">
        <f t="shared" si="1"/>
        <v>0.0167631540389431</v>
      </c>
      <c r="G62" s="5">
        <f t="shared" si="3"/>
        <v>-8.75835721107927</v>
      </c>
    </row>
    <row r="63" s="2" customFormat="1" ht="15" spans="1:7">
      <c r="A63" s="5" t="s">
        <v>70</v>
      </c>
      <c r="B63" s="7">
        <v>0.1209</v>
      </c>
      <c r="C63" s="7">
        <v>0.1355</v>
      </c>
      <c r="D63" s="7">
        <v>0.1091</v>
      </c>
      <c r="E63" s="7">
        <f t="shared" si="0"/>
        <v>0.121833333333333</v>
      </c>
      <c r="F63" s="5">
        <f t="shared" si="1"/>
        <v>0.013224724319748</v>
      </c>
      <c r="G63" s="5">
        <f t="shared" si="3"/>
        <v>4.81852913085005</v>
      </c>
    </row>
    <row r="64" s="2" customFormat="1" ht="15" spans="1:7">
      <c r="A64" s="5" t="s">
        <v>71</v>
      </c>
      <c r="B64" s="7">
        <v>0.0541</v>
      </c>
      <c r="C64" s="7">
        <v>0.0515</v>
      </c>
      <c r="D64" s="7">
        <v>0.0269</v>
      </c>
      <c r="E64" s="7">
        <f t="shared" si="0"/>
        <v>0.0441666666666667</v>
      </c>
      <c r="F64" s="5">
        <f t="shared" si="1"/>
        <v>0.0150097745930222</v>
      </c>
      <c r="G64" s="5">
        <f t="shared" si="3"/>
        <v>-6.30850047755492</v>
      </c>
    </row>
    <row r="65" s="2" customFormat="1" ht="15" spans="1:7">
      <c r="A65" s="5" t="s">
        <v>72</v>
      </c>
      <c r="B65" s="7">
        <v>0.0708</v>
      </c>
      <c r="C65" s="7">
        <v>0.0361</v>
      </c>
      <c r="D65" s="7">
        <v>0.048</v>
      </c>
      <c r="E65" s="7">
        <f t="shared" si="0"/>
        <v>0.0516333333333333</v>
      </c>
      <c r="F65" s="5">
        <f t="shared" si="1"/>
        <v>0.0176330182706573</v>
      </c>
      <c r="G65" s="5">
        <f t="shared" si="3"/>
        <v>-5.23877745940783</v>
      </c>
    </row>
    <row r="66" s="2" customFormat="1" ht="15" spans="1:7">
      <c r="A66" s="5" t="s">
        <v>73</v>
      </c>
      <c r="B66" s="7">
        <v>0</v>
      </c>
      <c r="C66" s="7">
        <v>0</v>
      </c>
      <c r="D66" s="7">
        <v>0</v>
      </c>
      <c r="E66" s="7">
        <f t="shared" si="0"/>
        <v>0</v>
      </c>
      <c r="F66" s="5">
        <f t="shared" si="1"/>
        <v>0</v>
      </c>
      <c r="G66" s="7">
        <f t="shared" si="3"/>
        <v>-12.6361031518625</v>
      </c>
    </row>
    <row r="67" s="2" customFormat="1" ht="15" spans="1:7">
      <c r="A67" s="5" t="s">
        <v>74</v>
      </c>
      <c r="B67" s="7">
        <v>2.2635</v>
      </c>
      <c r="C67" s="7">
        <v>2.4292</v>
      </c>
      <c r="D67" s="7">
        <v>2.3182</v>
      </c>
      <c r="E67" s="7">
        <f t="shared" si="0"/>
        <v>2.33696666666667</v>
      </c>
      <c r="F67" s="5">
        <f t="shared" si="1"/>
        <v>0.0844290431861768</v>
      </c>
      <c r="G67" s="5">
        <f t="shared" si="3"/>
        <v>322.172874880611</v>
      </c>
    </row>
    <row r="68" s="1" customFormat="1" ht="15" spans="1:7">
      <c r="A68" s="5" t="s">
        <v>75</v>
      </c>
      <c r="B68" s="7">
        <v>0.3513</v>
      </c>
      <c r="C68" s="7">
        <v>0.3011</v>
      </c>
      <c r="D68" s="7">
        <v>0.3164</v>
      </c>
      <c r="E68" s="7">
        <f t="shared" si="0"/>
        <v>0.322933333333333</v>
      </c>
      <c r="F68" s="5">
        <f t="shared" si="1"/>
        <v>0.0257298140944184</v>
      </c>
      <c r="G68" s="5">
        <f>5*(E68-0.0403)/0.0474</f>
        <v>29.8136427566807</v>
      </c>
    </row>
    <row r="69" s="1" customFormat="1" ht="15" spans="1:7">
      <c r="A69" s="5" t="s">
        <v>76</v>
      </c>
      <c r="B69" s="7">
        <v>0.1513</v>
      </c>
      <c r="C69" s="7">
        <v>0.1526</v>
      </c>
      <c r="D69" s="7">
        <v>0.1183</v>
      </c>
      <c r="E69" s="7">
        <f t="shared" si="0"/>
        <v>0.140733333333333</v>
      </c>
      <c r="F69" s="5">
        <f t="shared" si="1"/>
        <v>0.0194387070900647</v>
      </c>
      <c r="G69" s="5">
        <f>5*(E69-0.0403)/0.0474</f>
        <v>10.5942334739803</v>
      </c>
    </row>
    <row r="70" s="1" customFormat="1" ht="15" spans="1:7">
      <c r="A70" s="5" t="s">
        <v>77</v>
      </c>
      <c r="B70" s="7">
        <v>0.1348</v>
      </c>
      <c r="C70" s="7">
        <v>0.121</v>
      </c>
      <c r="D70" s="7">
        <v>0.136</v>
      </c>
      <c r="E70" s="7">
        <f t="shared" si="0"/>
        <v>0.1306</v>
      </c>
      <c r="F70" s="5">
        <f t="shared" si="1"/>
        <v>0.00833546639366989</v>
      </c>
      <c r="G70" s="5">
        <f>5*(E70-0.0403)/0.0474</f>
        <v>9.52531645569621</v>
      </c>
    </row>
    <row r="71" s="1" customFormat="1" ht="15" spans="1:7">
      <c r="A71" s="5" t="s">
        <v>78</v>
      </c>
      <c r="B71" s="7">
        <v>0.0806</v>
      </c>
      <c r="C71" s="7">
        <v>0.0577</v>
      </c>
      <c r="D71" s="7">
        <v>0.0981</v>
      </c>
      <c r="E71" s="7">
        <f t="shared" si="0"/>
        <v>0.0788</v>
      </c>
      <c r="F71" s="5">
        <f t="shared" si="1"/>
        <v>0.0202600592299233</v>
      </c>
      <c r="G71" s="5">
        <f t="shared" ref="G71:G97" si="4">5*(E71-0.0403)/0.0474</f>
        <v>4.06118143459916</v>
      </c>
    </row>
    <row r="72" s="1" customFormat="1" ht="15" spans="1:7">
      <c r="A72" s="5" t="s">
        <v>79</v>
      </c>
      <c r="B72" s="7">
        <v>0.0969</v>
      </c>
      <c r="C72" s="7">
        <v>0.1273</v>
      </c>
      <c r="D72" s="7">
        <v>0.0868</v>
      </c>
      <c r="E72" s="7">
        <f t="shared" si="0"/>
        <v>0.103666666666667</v>
      </c>
      <c r="F72" s="5">
        <f t="shared" si="1"/>
        <v>0.0210808760096286</v>
      </c>
      <c r="G72" s="5">
        <f t="shared" si="4"/>
        <v>6.68424753867792</v>
      </c>
    </row>
    <row r="73" s="1" customFormat="1" ht="15" spans="1:7">
      <c r="A73" s="5" t="s">
        <v>80</v>
      </c>
      <c r="B73" s="7">
        <v>0.1005</v>
      </c>
      <c r="C73" s="7">
        <v>0.0946</v>
      </c>
      <c r="D73" s="7">
        <v>0.0509</v>
      </c>
      <c r="E73" s="7">
        <f t="shared" ref="E73:E97" si="5">AVERAGE(B73:D73)</f>
        <v>0.082</v>
      </c>
      <c r="F73" s="5">
        <f t="shared" ref="F73:F97" si="6">STDEV(B73:D73)</f>
        <v>0.0270944643792787</v>
      </c>
      <c r="G73" s="5">
        <f t="shared" si="4"/>
        <v>4.39873417721519</v>
      </c>
    </row>
    <row r="74" s="1" customFormat="1" ht="15" spans="1:7">
      <c r="A74" s="5" t="s">
        <v>81</v>
      </c>
      <c r="B74" s="7">
        <v>0.149</v>
      </c>
      <c r="C74" s="7">
        <v>0.2166</v>
      </c>
      <c r="D74" s="7">
        <v>0.1478</v>
      </c>
      <c r="E74" s="7">
        <f t="shared" si="5"/>
        <v>0.171133333333333</v>
      </c>
      <c r="F74" s="5">
        <f t="shared" si="6"/>
        <v>0.0393798594884915</v>
      </c>
      <c r="G74" s="5">
        <f t="shared" si="4"/>
        <v>13.8009845288326</v>
      </c>
    </row>
    <row r="75" s="1" customFormat="1" ht="15" spans="1:7">
      <c r="A75" s="5" t="s">
        <v>82</v>
      </c>
      <c r="B75" s="7">
        <v>2.9544</v>
      </c>
      <c r="C75" s="7"/>
      <c r="D75" s="7">
        <v>2.811</v>
      </c>
      <c r="E75" s="7">
        <f t="shared" si="5"/>
        <v>2.8827</v>
      </c>
      <c r="F75" s="5">
        <f t="shared" si="6"/>
        <v>0.101399112422151</v>
      </c>
      <c r="G75" s="5">
        <f t="shared" si="4"/>
        <v>299.831223628692</v>
      </c>
    </row>
    <row r="76" s="1" customFormat="1" ht="15" spans="1:7">
      <c r="A76" s="5" t="s">
        <v>83</v>
      </c>
      <c r="B76" s="7">
        <v>2.9222</v>
      </c>
      <c r="C76" s="7"/>
      <c r="D76" s="7">
        <v>2.959</v>
      </c>
      <c r="E76" s="7">
        <f t="shared" si="5"/>
        <v>2.9406</v>
      </c>
      <c r="F76" s="5">
        <f t="shared" si="6"/>
        <v>0.0260215295476649</v>
      </c>
      <c r="G76" s="5">
        <f t="shared" si="4"/>
        <v>305.938818565401</v>
      </c>
    </row>
    <row r="77" s="1" customFormat="1" ht="15" spans="1:7">
      <c r="A77" s="5" t="s">
        <v>84</v>
      </c>
      <c r="B77" s="7">
        <v>3.0277</v>
      </c>
      <c r="C77" s="7">
        <v>3.1105</v>
      </c>
      <c r="D77" s="7">
        <v>3.1034</v>
      </c>
      <c r="E77" s="7">
        <f t="shared" si="5"/>
        <v>3.08053333333333</v>
      </c>
      <c r="F77" s="5">
        <f t="shared" si="6"/>
        <v>0.0458925193613659</v>
      </c>
      <c r="G77" s="5">
        <f t="shared" si="4"/>
        <v>320.699718706048</v>
      </c>
    </row>
    <row r="78" s="1" customFormat="1" ht="15" spans="1:7">
      <c r="A78" s="5" t="s">
        <v>85</v>
      </c>
      <c r="B78" s="7">
        <v>0.0715</v>
      </c>
      <c r="C78" s="7">
        <v>0.078</v>
      </c>
      <c r="D78" s="7">
        <v>0.0307</v>
      </c>
      <c r="E78" s="7">
        <f t="shared" si="5"/>
        <v>0.0600666666666667</v>
      </c>
      <c r="F78" s="5">
        <f t="shared" si="6"/>
        <v>0.0256390977480358</v>
      </c>
      <c r="G78" s="5">
        <f t="shared" si="4"/>
        <v>2.08509142053446</v>
      </c>
    </row>
    <row r="79" s="1" customFormat="1" ht="15" spans="1:7">
      <c r="A79" s="5" t="s">
        <v>86</v>
      </c>
      <c r="B79" s="7">
        <v>0.1453</v>
      </c>
      <c r="C79" s="7">
        <v>0.0951</v>
      </c>
      <c r="D79" s="7">
        <v>0.1415</v>
      </c>
      <c r="E79" s="7">
        <f t="shared" si="5"/>
        <v>0.1273</v>
      </c>
      <c r="F79" s="5">
        <f t="shared" si="6"/>
        <v>0.0279506708327367</v>
      </c>
      <c r="G79" s="5">
        <f t="shared" si="4"/>
        <v>9.17721518987342</v>
      </c>
    </row>
    <row r="80" s="1" customFormat="1" ht="15" spans="1:7">
      <c r="A80" s="5" t="s">
        <v>87</v>
      </c>
      <c r="B80" s="7">
        <v>0</v>
      </c>
      <c r="C80" s="7">
        <v>0</v>
      </c>
      <c r="D80" s="7">
        <v>0</v>
      </c>
      <c r="E80" s="7">
        <f t="shared" si="5"/>
        <v>0</v>
      </c>
      <c r="F80" s="5">
        <f t="shared" si="6"/>
        <v>0</v>
      </c>
      <c r="G80" s="5">
        <f t="shared" si="4"/>
        <v>-4.25105485232068</v>
      </c>
    </row>
    <row r="81" s="1" customFormat="1" ht="15" spans="1:7">
      <c r="A81" s="5" t="s">
        <v>88</v>
      </c>
      <c r="B81" s="7">
        <v>0</v>
      </c>
      <c r="C81" s="7">
        <v>0</v>
      </c>
      <c r="D81" s="7">
        <v>0</v>
      </c>
      <c r="E81" s="7">
        <f t="shared" si="5"/>
        <v>0</v>
      </c>
      <c r="F81" s="5">
        <f t="shared" si="6"/>
        <v>0</v>
      </c>
      <c r="G81" s="5">
        <f t="shared" si="4"/>
        <v>-4.25105485232068</v>
      </c>
    </row>
    <row r="82" s="1" customFormat="1" ht="15" spans="1:7">
      <c r="A82" s="5" t="s">
        <v>89</v>
      </c>
      <c r="B82" s="7">
        <v>0.2016</v>
      </c>
      <c r="C82" s="7">
        <v>0.284</v>
      </c>
      <c r="D82" s="7">
        <v>0.2725</v>
      </c>
      <c r="E82" s="7">
        <f t="shared" si="5"/>
        <v>0.2527</v>
      </c>
      <c r="F82" s="5">
        <f t="shared" si="6"/>
        <v>0.0446258893468802</v>
      </c>
      <c r="G82" s="5">
        <f t="shared" si="4"/>
        <v>22.4050632911392</v>
      </c>
    </row>
    <row r="83" s="1" customFormat="1" ht="15" spans="1:7">
      <c r="A83" s="5" t="s">
        <v>90</v>
      </c>
      <c r="B83" s="7">
        <v>0.2675</v>
      </c>
      <c r="C83" s="7">
        <v>0.2121</v>
      </c>
      <c r="D83" s="7">
        <v>0.3021</v>
      </c>
      <c r="E83" s="7">
        <f t="shared" si="5"/>
        <v>0.260566666666667</v>
      </c>
      <c r="F83" s="5">
        <f t="shared" si="6"/>
        <v>0.0453988252417762</v>
      </c>
      <c r="G83" s="5">
        <f t="shared" si="4"/>
        <v>23.2348804500703</v>
      </c>
    </row>
    <row r="84" s="1" customFormat="1" ht="15" spans="1:7">
      <c r="A84" s="5" t="s">
        <v>91</v>
      </c>
      <c r="B84" s="7">
        <v>0.1145</v>
      </c>
      <c r="C84" s="7">
        <v>0.0676</v>
      </c>
      <c r="D84" s="7">
        <v>0.0395</v>
      </c>
      <c r="E84" s="7">
        <f t="shared" si="5"/>
        <v>0.0738666666666667</v>
      </c>
      <c r="F84" s="5">
        <f t="shared" si="6"/>
        <v>0.0378906760738487</v>
      </c>
      <c r="G84" s="5">
        <f t="shared" si="4"/>
        <v>3.5407876230661</v>
      </c>
    </row>
    <row r="85" s="1" customFormat="1" ht="15" spans="1:7">
      <c r="A85" s="5" t="s">
        <v>92</v>
      </c>
      <c r="B85" s="7">
        <v>0.0485</v>
      </c>
      <c r="C85" s="7">
        <v>0.049</v>
      </c>
      <c r="D85" s="7">
        <v>0.0272</v>
      </c>
      <c r="E85" s="7">
        <f t="shared" si="5"/>
        <v>0.0415666666666667</v>
      </c>
      <c r="F85" s="5">
        <f t="shared" si="6"/>
        <v>0.0124444097221738</v>
      </c>
      <c r="G85" s="5">
        <f t="shared" si="4"/>
        <v>0.133614627285513</v>
      </c>
    </row>
    <row r="86" s="1" customFormat="1" ht="15" spans="1:7">
      <c r="A86" s="5" t="s">
        <v>93</v>
      </c>
      <c r="B86" s="7">
        <v>0</v>
      </c>
      <c r="C86" s="7">
        <v>0</v>
      </c>
      <c r="D86" s="7">
        <v>0</v>
      </c>
      <c r="E86" s="7">
        <f t="shared" si="5"/>
        <v>0</v>
      </c>
      <c r="F86" s="5">
        <f t="shared" si="6"/>
        <v>0</v>
      </c>
      <c r="G86" s="5">
        <f t="shared" si="4"/>
        <v>-4.25105485232068</v>
      </c>
    </row>
    <row r="87" s="1" customFormat="1" ht="15" spans="1:7">
      <c r="A87" s="5" t="s">
        <v>94</v>
      </c>
      <c r="B87" s="7">
        <v>0</v>
      </c>
      <c r="C87" s="7">
        <v>0</v>
      </c>
      <c r="D87" s="7">
        <v>0</v>
      </c>
      <c r="E87" s="7">
        <f t="shared" si="5"/>
        <v>0</v>
      </c>
      <c r="F87" s="5">
        <f t="shared" si="6"/>
        <v>0</v>
      </c>
      <c r="G87" s="5">
        <f t="shared" si="4"/>
        <v>-4.25105485232068</v>
      </c>
    </row>
    <row r="88" s="1" customFormat="1" ht="15" spans="1:7">
      <c r="A88" s="5" t="s">
        <v>95</v>
      </c>
      <c r="B88" s="7">
        <v>0</v>
      </c>
      <c r="C88" s="7">
        <v>0</v>
      </c>
      <c r="D88" s="7">
        <v>0</v>
      </c>
      <c r="E88" s="7">
        <f t="shared" si="5"/>
        <v>0</v>
      </c>
      <c r="F88" s="5">
        <f t="shared" si="6"/>
        <v>0</v>
      </c>
      <c r="G88" s="5">
        <f t="shared" si="4"/>
        <v>-4.25105485232068</v>
      </c>
    </row>
    <row r="89" s="1" customFormat="1" ht="15" spans="1:7">
      <c r="A89" s="5" t="s">
        <v>96</v>
      </c>
      <c r="B89" s="7">
        <v>2.1094</v>
      </c>
      <c r="C89" s="7">
        <v>2.0831</v>
      </c>
      <c r="D89" s="7">
        <v>1.9798</v>
      </c>
      <c r="E89" s="7">
        <f t="shared" si="5"/>
        <v>2.05743333333333</v>
      </c>
      <c r="F89" s="5">
        <f t="shared" si="6"/>
        <v>0.0685063743992727</v>
      </c>
      <c r="G89" s="5">
        <f t="shared" si="4"/>
        <v>212.777777777778</v>
      </c>
    </row>
    <row r="90" s="1" customFormat="1" ht="15" spans="1:7">
      <c r="A90" s="5" t="s">
        <v>97</v>
      </c>
      <c r="B90" s="7">
        <v>0.0695</v>
      </c>
      <c r="C90" s="7">
        <v>0.1392</v>
      </c>
      <c r="D90" s="7">
        <v>0.1053</v>
      </c>
      <c r="E90" s="7">
        <f t="shared" si="5"/>
        <v>0.104666666666667</v>
      </c>
      <c r="F90" s="5">
        <f t="shared" si="6"/>
        <v>0.0348543158494516</v>
      </c>
      <c r="G90" s="7">
        <f t="shared" si="4"/>
        <v>6.78973277074543</v>
      </c>
    </row>
    <row r="91" s="1" customFormat="1" ht="15" spans="1:7">
      <c r="A91" s="5" t="s">
        <v>98</v>
      </c>
      <c r="B91" s="7">
        <v>0.1073</v>
      </c>
      <c r="C91" s="7">
        <v>0.0407</v>
      </c>
      <c r="D91" s="7">
        <v>0.107</v>
      </c>
      <c r="E91" s="7">
        <f t="shared" si="5"/>
        <v>0.085</v>
      </c>
      <c r="F91" s="5">
        <f t="shared" si="6"/>
        <v>0.0383652186231227</v>
      </c>
      <c r="G91" s="7">
        <f t="shared" si="4"/>
        <v>4.71518987341772</v>
      </c>
    </row>
    <row r="92" s="1" customFormat="1" ht="15" spans="1:7">
      <c r="A92" s="5" t="s">
        <v>99</v>
      </c>
      <c r="B92" s="7">
        <v>2.9294</v>
      </c>
      <c r="C92" s="7">
        <v>3.0249</v>
      </c>
      <c r="D92" s="7">
        <v>2.8819</v>
      </c>
      <c r="E92" s="7">
        <f t="shared" si="5"/>
        <v>2.9454</v>
      </c>
      <c r="F92" s="5">
        <f t="shared" si="6"/>
        <v>0.072830282163397</v>
      </c>
      <c r="G92" s="7">
        <f t="shared" si="4"/>
        <v>306.445147679325</v>
      </c>
    </row>
    <row r="93" s="1" customFormat="1" ht="15" spans="1:7">
      <c r="A93" s="5" t="s">
        <v>100</v>
      </c>
      <c r="B93" s="7">
        <v>0.5642</v>
      </c>
      <c r="C93" s="7">
        <v>0.4376</v>
      </c>
      <c r="D93" s="7">
        <v>0.5472</v>
      </c>
      <c r="E93" s="7">
        <f t="shared" si="5"/>
        <v>0.516333333333333</v>
      </c>
      <c r="F93" s="5">
        <f t="shared" si="6"/>
        <v>0.0687128323774631</v>
      </c>
      <c r="G93" s="5">
        <f t="shared" si="4"/>
        <v>50.2144866385373</v>
      </c>
    </row>
    <row r="94" s="1" customFormat="1" ht="15" spans="1:7">
      <c r="A94" s="5" t="s">
        <v>101</v>
      </c>
      <c r="B94" s="7">
        <v>0</v>
      </c>
      <c r="C94" s="7">
        <v>0</v>
      </c>
      <c r="D94" s="7">
        <v>0</v>
      </c>
      <c r="E94" s="7">
        <f t="shared" si="5"/>
        <v>0</v>
      </c>
      <c r="F94" s="5">
        <f t="shared" si="6"/>
        <v>0</v>
      </c>
      <c r="G94" s="5">
        <f t="shared" si="4"/>
        <v>-4.25105485232068</v>
      </c>
    </row>
    <row r="95" s="1" customFormat="1" ht="15" spans="1:7">
      <c r="A95" s="5" t="s">
        <v>102</v>
      </c>
      <c r="B95" s="7">
        <v>0.0602</v>
      </c>
      <c r="C95" s="7">
        <v>0.055</v>
      </c>
      <c r="D95" s="7">
        <v>0.0558</v>
      </c>
      <c r="E95" s="7">
        <f t="shared" si="5"/>
        <v>0.057</v>
      </c>
      <c r="F95" s="5">
        <f t="shared" si="6"/>
        <v>0.0028</v>
      </c>
      <c r="G95" s="5">
        <f t="shared" si="4"/>
        <v>1.76160337552743</v>
      </c>
    </row>
    <row r="96" s="1" customFormat="1" ht="15" spans="1:7">
      <c r="A96" s="5" t="s">
        <v>103</v>
      </c>
      <c r="B96" s="7">
        <v>0</v>
      </c>
      <c r="C96" s="7">
        <v>0</v>
      </c>
      <c r="D96" s="7">
        <v>0</v>
      </c>
      <c r="E96" s="7">
        <f t="shared" si="5"/>
        <v>0</v>
      </c>
      <c r="F96" s="5">
        <f t="shared" si="6"/>
        <v>0</v>
      </c>
      <c r="G96" s="5">
        <f t="shared" si="4"/>
        <v>-4.25105485232068</v>
      </c>
    </row>
    <row r="97" s="1" customFormat="1" ht="15" spans="1:7">
      <c r="A97" s="5" t="s">
        <v>104</v>
      </c>
      <c r="B97" s="7">
        <v>0.0134</v>
      </c>
      <c r="C97" s="7">
        <v>0.0113</v>
      </c>
      <c r="D97" s="7">
        <v>0.0145</v>
      </c>
      <c r="E97" s="7">
        <f t="shared" si="5"/>
        <v>0.0130666666666667</v>
      </c>
      <c r="F97" s="5">
        <f t="shared" si="6"/>
        <v>0.00162583311976763</v>
      </c>
      <c r="G97" s="5">
        <f t="shared" si="4"/>
        <v>-2.87271448663854</v>
      </c>
    </row>
    <row r="98" spans="1:7">
      <c r="A98" s="11"/>
      <c r="B98" s="11"/>
      <c r="C98" s="11"/>
      <c r="D98" s="11"/>
      <c r="E98" s="11"/>
      <c r="F98" s="11"/>
      <c r="G98" s="11"/>
    </row>
    <row r="99" spans="1:7">
      <c r="A99" s="11"/>
      <c r="B99" s="11"/>
      <c r="C99" s="11"/>
      <c r="D99" s="11"/>
      <c r="E99" s="11"/>
      <c r="F99" s="11"/>
      <c r="G99" s="11"/>
    </row>
    <row r="100" spans="1:7">
      <c r="A100" s="11"/>
      <c r="B100" s="11"/>
      <c r="C100" s="11"/>
      <c r="D100" s="11"/>
      <c r="E100" s="11"/>
      <c r="F100" s="11"/>
      <c r="G100" s="11"/>
    </row>
    <row r="101" spans="2:5">
      <c r="B101" s="3"/>
      <c r="C101" s="3"/>
      <c r="D101" s="3"/>
      <c r="E101" s="3"/>
    </row>
    <row r="102" spans="3:5">
      <c r="C102" s="3"/>
      <c r="D102" s="3"/>
      <c r="E102" s="3"/>
    </row>
    <row r="103" spans="3:5">
      <c r="C103" s="3"/>
      <c r="D103" s="3"/>
      <c r="E103" s="3"/>
    </row>
  </sheetData>
  <mergeCells count="3">
    <mergeCell ref="A5:F5"/>
    <mergeCell ref="B6:E6"/>
    <mergeCell ref="A6:A7"/>
  </mergeCells>
  <pageMargins left="0.75" right="0.75" top="1" bottom="1" header="0.511805555555556" footer="0.511805555555556"/>
  <pageSetup paperSize="1" orientation="portrait" horizontalDpi="200" verticalDpi="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workbookViewId="0">
      <selection activeCell="A1" sqref="$A1:$XFD1048576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43363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105</v>
      </c>
      <c r="B5" s="9"/>
      <c r="C5" s="9"/>
      <c r="D5" s="9"/>
      <c r="E5" s="9"/>
      <c r="F5" s="9"/>
      <c r="G5" s="5"/>
    </row>
    <row r="6" s="2" customFormat="1" ht="15" spans="1:7">
      <c r="A6" s="9" t="s">
        <v>7</v>
      </c>
      <c r="B6" s="10" t="s">
        <v>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0.4259</v>
      </c>
      <c r="C8" s="7">
        <v>0.3389</v>
      </c>
      <c r="D8" s="7">
        <v>0.4017</v>
      </c>
      <c r="E8" s="7">
        <f>AVERAGE(B8:D8)</f>
        <v>0.388833333333333</v>
      </c>
      <c r="F8" s="5">
        <f>STDEV(B8:D8)</f>
        <v>0.0449044912378855</v>
      </c>
      <c r="G8" s="5">
        <f>5*(E8-0.0789)/0.0031</f>
        <v>499.89247311828</v>
      </c>
    </row>
    <row r="9" s="2" customFormat="1" ht="15" spans="1:7">
      <c r="A9" s="5" t="s">
        <v>16</v>
      </c>
      <c r="B9" s="7">
        <v>0.4978</v>
      </c>
      <c r="C9" s="7">
        <v>0.4489</v>
      </c>
      <c r="D9" s="7">
        <v>0.4438</v>
      </c>
      <c r="E9" s="7">
        <f t="shared" ref="E9:E72" si="0">AVERAGE(B9:D9)</f>
        <v>0.4635</v>
      </c>
      <c r="F9" s="5">
        <f t="shared" ref="F9:F72" si="1">STDEV(B9:D9)</f>
        <v>0.0298139229220175</v>
      </c>
      <c r="G9" s="5">
        <f t="shared" ref="G9:G37" si="2">5*(E9-0.0789)/0.0031</f>
        <v>620.322580645161</v>
      </c>
    </row>
    <row r="10" s="2" customFormat="1" ht="15" spans="1:7">
      <c r="A10" s="5" t="s">
        <v>17</v>
      </c>
      <c r="B10" s="7">
        <v>0.1684</v>
      </c>
      <c r="C10" s="7">
        <v>0.1437</v>
      </c>
      <c r="D10" s="7">
        <v>0.1441</v>
      </c>
      <c r="E10" s="7">
        <f t="shared" si="0"/>
        <v>0.152066666666667</v>
      </c>
      <c r="F10" s="5">
        <f t="shared" si="1"/>
        <v>0.014146495443513</v>
      </c>
      <c r="G10" s="5">
        <f t="shared" si="2"/>
        <v>118.010752688172</v>
      </c>
    </row>
    <row r="11" s="2" customFormat="1" ht="15" spans="1:7">
      <c r="A11" s="5" t="s">
        <v>18</v>
      </c>
      <c r="B11" s="7">
        <v>0.1627</v>
      </c>
      <c r="C11" s="7">
        <v>0.136</v>
      </c>
      <c r="D11" s="7">
        <v>0.1529</v>
      </c>
      <c r="E11" s="7">
        <f t="shared" si="0"/>
        <v>0.150533333333333</v>
      </c>
      <c r="F11" s="5">
        <f t="shared" si="1"/>
        <v>0.0135064182273959</v>
      </c>
      <c r="G11" s="5">
        <f t="shared" si="2"/>
        <v>115.537634408602</v>
      </c>
    </row>
    <row r="12" s="2" customFormat="1" ht="15" spans="1:7">
      <c r="A12" s="5" t="s">
        <v>19</v>
      </c>
      <c r="B12" s="7">
        <v>0.2794</v>
      </c>
      <c r="C12" s="7">
        <v>0.2802</v>
      </c>
      <c r="D12" s="7">
        <v>0.3038</v>
      </c>
      <c r="E12" s="7">
        <f t="shared" si="0"/>
        <v>0.2878</v>
      </c>
      <c r="F12" s="5">
        <f t="shared" si="1"/>
        <v>0.0138621787609308</v>
      </c>
      <c r="G12" s="5">
        <f t="shared" si="2"/>
        <v>336.935483870968</v>
      </c>
    </row>
    <row r="13" s="2" customFormat="1" ht="15" spans="1:7">
      <c r="A13" s="5" t="s">
        <v>20</v>
      </c>
      <c r="B13" s="7">
        <v>0.1458</v>
      </c>
      <c r="C13" s="7">
        <v>0.1274</v>
      </c>
      <c r="D13" s="7">
        <v>0.104</v>
      </c>
      <c r="E13" s="7">
        <f t="shared" si="0"/>
        <v>0.125733333333333</v>
      </c>
      <c r="F13" s="5">
        <f t="shared" si="1"/>
        <v>0.0209497812239969</v>
      </c>
      <c r="G13" s="7">
        <f t="shared" si="2"/>
        <v>75.5376344086022</v>
      </c>
    </row>
    <row r="14" s="2" customFormat="1" ht="15" spans="1:7">
      <c r="A14" s="5" t="s">
        <v>21</v>
      </c>
      <c r="B14" s="7">
        <v>0.2667</v>
      </c>
      <c r="C14" s="7">
        <v>0.3406</v>
      </c>
      <c r="D14" s="7">
        <v>0.2675</v>
      </c>
      <c r="E14" s="7">
        <f t="shared" si="0"/>
        <v>0.2916</v>
      </c>
      <c r="F14" s="5">
        <f t="shared" si="1"/>
        <v>0.0424371299689317</v>
      </c>
      <c r="G14" s="5">
        <f t="shared" si="2"/>
        <v>343.064516129032</v>
      </c>
    </row>
    <row r="15" s="2" customFormat="1" ht="15" spans="1:7">
      <c r="A15" s="5" t="s">
        <v>22</v>
      </c>
      <c r="B15" s="7">
        <v>1.019</v>
      </c>
      <c r="C15" s="7">
        <v>0.9661</v>
      </c>
      <c r="D15" s="7">
        <v>0.9255</v>
      </c>
      <c r="E15" s="7">
        <f t="shared" si="0"/>
        <v>0.9702</v>
      </c>
      <c r="F15" s="5">
        <f t="shared" si="1"/>
        <v>0.0468846456742503</v>
      </c>
      <c r="G15" s="5">
        <f t="shared" si="2"/>
        <v>1437.58064516129</v>
      </c>
    </row>
    <row r="16" s="2" customFormat="1" ht="15" spans="1:7">
      <c r="A16" s="5" t="s">
        <v>23</v>
      </c>
      <c r="B16" s="7">
        <v>0.2145</v>
      </c>
      <c r="C16" s="7">
        <v>0.2278</v>
      </c>
      <c r="D16" s="7">
        <v>0.192</v>
      </c>
      <c r="E16" s="7">
        <f t="shared" si="0"/>
        <v>0.211433333333333</v>
      </c>
      <c r="F16" s="5">
        <f t="shared" si="1"/>
        <v>0.0180959479810629</v>
      </c>
      <c r="G16" s="7">
        <f t="shared" si="2"/>
        <v>213.763440860215</v>
      </c>
    </row>
    <row r="17" s="2" customFormat="1" ht="15" spans="1:7">
      <c r="A17" s="5" t="s">
        <v>24</v>
      </c>
      <c r="B17" s="7">
        <v>0.4962</v>
      </c>
      <c r="C17" s="7">
        <v>0.4835</v>
      </c>
      <c r="D17" s="7">
        <v>0.512</v>
      </c>
      <c r="E17" s="7">
        <f t="shared" si="0"/>
        <v>0.497233333333333</v>
      </c>
      <c r="F17" s="5">
        <f t="shared" si="1"/>
        <v>0.0142780717652397</v>
      </c>
      <c r="G17" s="5">
        <f t="shared" si="2"/>
        <v>674.731182795699</v>
      </c>
    </row>
    <row r="18" s="2" customFormat="1" ht="15" spans="1:7">
      <c r="A18" s="5" t="s">
        <v>25</v>
      </c>
      <c r="B18" s="7">
        <v>2.9269</v>
      </c>
      <c r="C18" s="7">
        <v>2.8392</v>
      </c>
      <c r="D18" s="7">
        <v>2.9565</v>
      </c>
      <c r="E18" s="7">
        <f t="shared" si="0"/>
        <v>2.90753333333333</v>
      </c>
      <c r="F18" s="5">
        <f t="shared" si="1"/>
        <v>0.0610010109205851</v>
      </c>
      <c r="G18" s="5">
        <f t="shared" si="2"/>
        <v>4562.31182795699</v>
      </c>
    </row>
    <row r="19" s="2" customFormat="1" ht="15" spans="1:7">
      <c r="A19" s="5" t="s">
        <v>26</v>
      </c>
      <c r="B19" s="7">
        <v>0.214</v>
      </c>
      <c r="C19" s="7">
        <v>0.1761</v>
      </c>
      <c r="D19" s="7">
        <v>0.2026</v>
      </c>
      <c r="E19" s="7">
        <f t="shared" si="0"/>
        <v>0.197566666666667</v>
      </c>
      <c r="F19" s="5">
        <f t="shared" si="1"/>
        <v>0.0194448793602155</v>
      </c>
      <c r="G19" s="7">
        <f t="shared" si="2"/>
        <v>191.397849462366</v>
      </c>
    </row>
    <row r="20" s="2" customFormat="1" ht="15" spans="1:7">
      <c r="A20" s="5" t="s">
        <v>27</v>
      </c>
      <c r="B20" s="7">
        <v>0.1042</v>
      </c>
      <c r="C20" s="7">
        <v>0.1535</v>
      </c>
      <c r="D20" s="7">
        <v>0.1272</v>
      </c>
      <c r="E20" s="7">
        <f t="shared" si="0"/>
        <v>0.1283</v>
      </c>
      <c r="F20" s="5">
        <f t="shared" si="1"/>
        <v>0.024668400839941</v>
      </c>
      <c r="G20" s="5">
        <f t="shared" si="2"/>
        <v>79.6774193548387</v>
      </c>
    </row>
    <row r="21" s="2" customFormat="1" ht="15" spans="1:7">
      <c r="A21" s="5" t="s">
        <v>28</v>
      </c>
      <c r="B21" s="7">
        <v>0.1488</v>
      </c>
      <c r="C21" s="7">
        <v>0.1398</v>
      </c>
      <c r="D21" s="7">
        <v>0.1344</v>
      </c>
      <c r="E21" s="7">
        <f t="shared" si="0"/>
        <v>0.141</v>
      </c>
      <c r="F21" s="5">
        <f t="shared" si="1"/>
        <v>0.00727461339178928</v>
      </c>
      <c r="G21" s="5">
        <f t="shared" si="2"/>
        <v>100.161290322581</v>
      </c>
    </row>
    <row r="22" s="2" customFormat="1" ht="15" spans="1:7">
      <c r="A22" s="5" t="s">
        <v>29</v>
      </c>
      <c r="B22" s="7">
        <v>0.2485</v>
      </c>
      <c r="C22" s="7">
        <v>0.3178</v>
      </c>
      <c r="D22" s="7">
        <v>0.2974</v>
      </c>
      <c r="E22" s="7">
        <f t="shared" si="0"/>
        <v>0.2879</v>
      </c>
      <c r="F22" s="5">
        <f t="shared" si="1"/>
        <v>0.0356133401971789</v>
      </c>
      <c r="G22" s="5">
        <f t="shared" si="2"/>
        <v>337.096774193548</v>
      </c>
    </row>
    <row r="23" s="2" customFormat="1" ht="15" spans="1:7">
      <c r="A23" s="5" t="s">
        <v>30</v>
      </c>
      <c r="B23" s="7">
        <v>0.9931</v>
      </c>
      <c r="C23" s="7">
        <v>0.9262</v>
      </c>
      <c r="D23" s="7">
        <v>1.0085</v>
      </c>
      <c r="E23" s="7">
        <f t="shared" si="0"/>
        <v>0.975933333333333</v>
      </c>
      <c r="F23" s="5">
        <f t="shared" si="1"/>
        <v>0.0437532094060919</v>
      </c>
      <c r="G23" s="5">
        <f t="shared" si="2"/>
        <v>1446.82795698925</v>
      </c>
    </row>
    <row r="24" s="2" customFormat="1" ht="15" spans="1:7">
      <c r="A24" s="5" t="s">
        <v>31</v>
      </c>
      <c r="B24" s="7">
        <v>0.2251</v>
      </c>
      <c r="C24" s="7">
        <v>0.2414</v>
      </c>
      <c r="D24" s="7">
        <v>0.1863</v>
      </c>
      <c r="E24" s="7">
        <f t="shared" si="0"/>
        <v>0.2176</v>
      </c>
      <c r="F24" s="5">
        <f t="shared" si="1"/>
        <v>0.0283052998570939</v>
      </c>
      <c r="G24" s="5">
        <f t="shared" si="2"/>
        <v>223.709677419355</v>
      </c>
    </row>
    <row r="25" s="2" customFormat="1" ht="15" spans="1:7">
      <c r="A25" s="5" t="s">
        <v>32</v>
      </c>
      <c r="B25" s="7">
        <v>0.245</v>
      </c>
      <c r="C25" s="7">
        <v>0.1753</v>
      </c>
      <c r="D25" s="7">
        <v>0.172</v>
      </c>
      <c r="E25" s="7">
        <f t="shared" si="0"/>
        <v>0.197433333333333</v>
      </c>
      <c r="F25" s="5">
        <f t="shared" si="1"/>
        <v>0.0412269733710023</v>
      </c>
      <c r="G25" s="5">
        <f t="shared" si="2"/>
        <v>191.182795698925</v>
      </c>
    </row>
    <row r="26" s="2" customFormat="1" ht="15" spans="1:7">
      <c r="A26" s="5" t="s">
        <v>33</v>
      </c>
      <c r="B26" s="7">
        <v>0.0955</v>
      </c>
      <c r="C26" s="7">
        <v>0.1102</v>
      </c>
      <c r="D26" s="7">
        <v>0.0635</v>
      </c>
      <c r="E26" s="7">
        <f t="shared" si="0"/>
        <v>0.0897333333333333</v>
      </c>
      <c r="F26" s="5">
        <f t="shared" si="1"/>
        <v>0.0238780931678669</v>
      </c>
      <c r="G26" s="5">
        <f t="shared" si="2"/>
        <v>17.4731182795699</v>
      </c>
    </row>
    <row r="27" s="2" customFormat="1" ht="15" spans="1:7">
      <c r="A27" s="5" t="s">
        <v>34</v>
      </c>
      <c r="B27" s="7">
        <v>0.1531</v>
      </c>
      <c r="C27" s="7">
        <v>0.1101</v>
      </c>
      <c r="D27" s="7">
        <v>0.1184</v>
      </c>
      <c r="E27" s="7">
        <f t="shared" si="0"/>
        <v>0.1272</v>
      </c>
      <c r="F27" s="5">
        <f t="shared" si="1"/>
        <v>0.02281074308303</v>
      </c>
      <c r="G27" s="7">
        <f t="shared" si="2"/>
        <v>77.9032258064516</v>
      </c>
    </row>
    <row r="28" s="2" customFormat="1" ht="15" spans="1:7">
      <c r="A28" s="5" t="s">
        <v>35</v>
      </c>
      <c r="B28" s="7">
        <v>0.149</v>
      </c>
      <c r="C28" s="7">
        <v>0.178</v>
      </c>
      <c r="D28" s="7">
        <v>0.1505</v>
      </c>
      <c r="E28" s="7">
        <f t="shared" si="0"/>
        <v>0.159166666666667</v>
      </c>
      <c r="F28" s="5">
        <f t="shared" si="1"/>
        <v>0.016327379867368</v>
      </c>
      <c r="G28" s="5">
        <f t="shared" si="2"/>
        <v>129.462365591398</v>
      </c>
    </row>
    <row r="29" s="2" customFormat="1" ht="15" spans="1:7">
      <c r="A29" s="5" t="s">
        <v>36</v>
      </c>
      <c r="B29" s="7">
        <v>0.054</v>
      </c>
      <c r="C29" s="7">
        <v>0.0295</v>
      </c>
      <c r="D29" s="7">
        <v>0.0303</v>
      </c>
      <c r="E29" s="7">
        <f t="shared" si="0"/>
        <v>0.0379333333333333</v>
      </c>
      <c r="F29" s="5">
        <f t="shared" si="1"/>
        <v>0.0139198898463075</v>
      </c>
      <c r="G29" s="5">
        <f t="shared" si="2"/>
        <v>-66.0752688172043</v>
      </c>
    </row>
    <row r="30" s="2" customFormat="1" ht="15" spans="1:7">
      <c r="A30" s="5" t="s">
        <v>37</v>
      </c>
      <c r="B30" s="7">
        <v>0.1626</v>
      </c>
      <c r="C30" s="7">
        <v>0.2691</v>
      </c>
      <c r="D30" s="7">
        <v>0.1871</v>
      </c>
      <c r="E30" s="7">
        <f t="shared" si="0"/>
        <v>0.206266666666667</v>
      </c>
      <c r="F30" s="5">
        <f t="shared" si="1"/>
        <v>0.0557770860957556</v>
      </c>
      <c r="G30" s="5">
        <f t="shared" si="2"/>
        <v>205.430107526882</v>
      </c>
    </row>
    <row r="31" s="2" customFormat="1" ht="15" spans="1:7">
      <c r="A31" s="5" t="s">
        <v>38</v>
      </c>
      <c r="B31" s="7">
        <v>0.0724</v>
      </c>
      <c r="C31" s="7">
        <v>0.0187</v>
      </c>
      <c r="D31" s="7">
        <v>0.076</v>
      </c>
      <c r="E31" s="7">
        <f t="shared" si="0"/>
        <v>0.0557</v>
      </c>
      <c r="F31" s="5">
        <f t="shared" si="1"/>
        <v>0.0320934572771461</v>
      </c>
      <c r="G31" s="5">
        <f t="shared" si="2"/>
        <v>-37.4193548387097</v>
      </c>
    </row>
    <row r="32" s="2" customFormat="1" ht="15" spans="1:7">
      <c r="A32" s="5" t="s">
        <v>39</v>
      </c>
      <c r="B32" s="7">
        <v>0.0109</v>
      </c>
      <c r="C32" s="7">
        <v>0.1055</v>
      </c>
      <c r="D32" s="7">
        <v>0.0485</v>
      </c>
      <c r="E32" s="7">
        <f t="shared" si="0"/>
        <v>0.0549666666666667</v>
      </c>
      <c r="F32" s="5">
        <f t="shared" si="1"/>
        <v>0.0476303824604982</v>
      </c>
      <c r="G32" s="5">
        <f t="shared" si="2"/>
        <v>-38.6021505376344</v>
      </c>
    </row>
    <row r="33" s="2" customFormat="1" ht="15" spans="1:7">
      <c r="A33" s="5" t="s">
        <v>40</v>
      </c>
      <c r="B33" s="7">
        <v>0.2788</v>
      </c>
      <c r="C33" s="7">
        <v>0.2357</v>
      </c>
      <c r="D33" s="7">
        <v>0.219</v>
      </c>
      <c r="E33" s="7">
        <f t="shared" si="0"/>
        <v>0.2445</v>
      </c>
      <c r="F33" s="5">
        <f t="shared" si="1"/>
        <v>0.0308559556649928</v>
      </c>
      <c r="G33" s="5">
        <f t="shared" si="2"/>
        <v>267.096774193548</v>
      </c>
    </row>
    <row r="34" s="2" customFormat="1" ht="15" spans="1:7">
      <c r="A34" s="5" t="s">
        <v>41</v>
      </c>
      <c r="B34" s="7">
        <v>0.1337</v>
      </c>
      <c r="C34" s="7">
        <v>0.1125</v>
      </c>
      <c r="D34" s="7">
        <v>0.1059</v>
      </c>
      <c r="E34" s="7">
        <f t="shared" si="0"/>
        <v>0.117366666666667</v>
      </c>
      <c r="F34" s="5">
        <f t="shared" si="1"/>
        <v>0.0145249211128093</v>
      </c>
      <c r="G34" s="5">
        <f t="shared" si="2"/>
        <v>62.0430107526882</v>
      </c>
    </row>
    <row r="35" s="2" customFormat="1" ht="15" spans="1:7">
      <c r="A35" s="5" t="s">
        <v>42</v>
      </c>
      <c r="B35" s="7">
        <v>0.0507</v>
      </c>
      <c r="C35" s="7">
        <v>0.0625</v>
      </c>
      <c r="D35" s="7">
        <v>0.0596</v>
      </c>
      <c r="E35" s="7">
        <f t="shared" si="0"/>
        <v>0.0576</v>
      </c>
      <c r="F35" s="5">
        <f t="shared" si="1"/>
        <v>0.00614898365585728</v>
      </c>
      <c r="G35" s="5">
        <f t="shared" si="2"/>
        <v>-34.3548387096774</v>
      </c>
    </row>
    <row r="36" s="2" customFormat="1" ht="15" spans="1:7">
      <c r="A36" s="5" t="s">
        <v>43</v>
      </c>
      <c r="B36" s="7">
        <v>0.1451</v>
      </c>
      <c r="C36" s="7">
        <v>0.1473</v>
      </c>
      <c r="D36" s="7">
        <v>0.151</v>
      </c>
      <c r="E36" s="7">
        <f t="shared" si="0"/>
        <v>0.1478</v>
      </c>
      <c r="F36" s="5">
        <f t="shared" si="1"/>
        <v>0.00298161030317511</v>
      </c>
      <c r="G36" s="5">
        <f t="shared" si="2"/>
        <v>111.129032258065</v>
      </c>
    </row>
    <row r="37" s="2" customFormat="1" ht="15" spans="1:7">
      <c r="A37" s="5" t="s">
        <v>44</v>
      </c>
      <c r="B37" s="7">
        <v>0.0388</v>
      </c>
      <c r="C37" s="7">
        <v>0.0506</v>
      </c>
      <c r="D37" s="7">
        <v>0.033</v>
      </c>
      <c r="E37" s="7">
        <f t="shared" si="0"/>
        <v>0.0408</v>
      </c>
      <c r="F37" s="5">
        <f t="shared" si="1"/>
        <v>0.00896883492991146</v>
      </c>
      <c r="G37" s="5">
        <f t="shared" si="2"/>
        <v>-61.4516129032258</v>
      </c>
    </row>
    <row r="38" s="2" customFormat="1" ht="15" spans="1:7">
      <c r="A38" s="5" t="s">
        <v>45</v>
      </c>
      <c r="B38" s="7">
        <v>0.3076</v>
      </c>
      <c r="C38" s="7">
        <v>0.2429</v>
      </c>
      <c r="D38" s="7">
        <v>0.2234</v>
      </c>
      <c r="E38" s="7">
        <f t="shared" si="0"/>
        <v>0.257966666666667</v>
      </c>
      <c r="F38" s="5">
        <f t="shared" si="1"/>
        <v>0.0440756546557545</v>
      </c>
      <c r="G38" s="5">
        <f>5*(E38-0.0613)/0.0019</f>
        <v>517.543859649123</v>
      </c>
    </row>
    <row r="39" s="2" customFormat="1" ht="15" spans="1:7">
      <c r="A39" s="5" t="s">
        <v>46</v>
      </c>
      <c r="B39" s="7">
        <v>0.0293</v>
      </c>
      <c r="C39" s="7">
        <v>0.0102</v>
      </c>
      <c r="D39" s="7">
        <v>0.0237</v>
      </c>
      <c r="E39" s="7">
        <f t="shared" si="0"/>
        <v>0.0210666666666667</v>
      </c>
      <c r="F39" s="5">
        <f t="shared" si="1"/>
        <v>0.00981851991561525</v>
      </c>
      <c r="G39" s="5">
        <f t="shared" ref="G39:G66" si="3">5*(E39-0.0613)/0.0019</f>
        <v>-105.877192982456</v>
      </c>
    </row>
    <row r="40" s="2" customFormat="1" ht="15" spans="1:7">
      <c r="A40" s="5" t="s">
        <v>47</v>
      </c>
      <c r="B40" s="7">
        <v>0.1745</v>
      </c>
      <c r="C40" s="7">
        <v>0.1423</v>
      </c>
      <c r="D40" s="7">
        <v>0.1399</v>
      </c>
      <c r="E40" s="7">
        <f t="shared" si="0"/>
        <v>0.152233333333333</v>
      </c>
      <c r="F40" s="5">
        <f t="shared" si="1"/>
        <v>0.0193208005355196</v>
      </c>
      <c r="G40" s="5">
        <f t="shared" si="3"/>
        <v>239.298245614035</v>
      </c>
    </row>
    <row r="41" s="2" customFormat="1" ht="15" spans="1:7">
      <c r="A41" s="5" t="s">
        <v>48</v>
      </c>
      <c r="B41" s="7">
        <v>0.1174</v>
      </c>
      <c r="C41" s="7">
        <v>0.1095</v>
      </c>
      <c r="D41" s="7">
        <v>0.1115</v>
      </c>
      <c r="E41" s="7">
        <f t="shared" si="0"/>
        <v>0.1128</v>
      </c>
      <c r="F41" s="5">
        <f t="shared" si="1"/>
        <v>0.00410731055558257</v>
      </c>
      <c r="G41" s="5">
        <f t="shared" si="3"/>
        <v>135.526315789474</v>
      </c>
    </row>
    <row r="42" s="2" customFormat="1" ht="15" spans="1:7">
      <c r="A42" s="5" t="s">
        <v>49</v>
      </c>
      <c r="B42" s="7">
        <v>0.0383</v>
      </c>
      <c r="C42" s="7">
        <v>0.0276</v>
      </c>
      <c r="D42" s="7">
        <v>0.0155</v>
      </c>
      <c r="E42" s="7">
        <f t="shared" si="0"/>
        <v>0.0271333333333333</v>
      </c>
      <c r="F42" s="5">
        <f t="shared" si="1"/>
        <v>0.0114071614932609</v>
      </c>
      <c r="G42" s="5">
        <f t="shared" si="3"/>
        <v>-89.9122807017544</v>
      </c>
    </row>
    <row r="43" s="2" customFormat="1" ht="15" spans="1:7">
      <c r="A43" s="5" t="s">
        <v>50</v>
      </c>
      <c r="B43" s="7">
        <v>0.0752</v>
      </c>
      <c r="C43" s="7">
        <v>0.0811</v>
      </c>
      <c r="D43" s="7">
        <v>0.0557</v>
      </c>
      <c r="E43" s="7">
        <f t="shared" si="0"/>
        <v>0.0706666666666667</v>
      </c>
      <c r="F43" s="5">
        <f t="shared" si="1"/>
        <v>0.0132929806038124</v>
      </c>
      <c r="G43" s="5">
        <f t="shared" si="3"/>
        <v>24.6491228070176</v>
      </c>
    </row>
    <row r="44" s="2" customFormat="1" ht="15" spans="1:7">
      <c r="A44" s="5" t="s">
        <v>51</v>
      </c>
      <c r="B44" s="7">
        <v>0.1498</v>
      </c>
      <c r="C44" s="7">
        <v>0.2209</v>
      </c>
      <c r="D44" s="7">
        <v>0.1864</v>
      </c>
      <c r="E44" s="7">
        <f t="shared" si="0"/>
        <v>0.1857</v>
      </c>
      <c r="F44" s="5">
        <f t="shared" si="1"/>
        <v>0.03555516840067</v>
      </c>
      <c r="G44" s="5">
        <f t="shared" si="3"/>
        <v>327.368421052632</v>
      </c>
    </row>
    <row r="45" s="2" customFormat="1" ht="15" spans="1:7">
      <c r="A45" s="5" t="s">
        <v>52</v>
      </c>
      <c r="B45" s="7">
        <v>0.2006</v>
      </c>
      <c r="C45" s="7">
        <v>0.1255</v>
      </c>
      <c r="D45" s="7">
        <v>0.1683</v>
      </c>
      <c r="E45" s="7">
        <f t="shared" si="0"/>
        <v>0.1648</v>
      </c>
      <c r="F45" s="5">
        <f t="shared" si="1"/>
        <v>0.0376721382456584</v>
      </c>
      <c r="G45" s="5">
        <f t="shared" si="3"/>
        <v>272.368421052632</v>
      </c>
    </row>
    <row r="46" s="2" customFormat="1" ht="15" spans="1:7">
      <c r="A46" s="5" t="s">
        <v>53</v>
      </c>
      <c r="B46" s="7">
        <v>0.1591</v>
      </c>
      <c r="C46" s="7">
        <v>0.1662</v>
      </c>
      <c r="D46" s="7">
        <v>0.1091</v>
      </c>
      <c r="E46" s="7">
        <f t="shared" si="0"/>
        <v>0.1448</v>
      </c>
      <c r="F46" s="5">
        <f t="shared" si="1"/>
        <v>0.0311202506416642</v>
      </c>
      <c r="G46" s="5">
        <f t="shared" si="3"/>
        <v>219.736842105263</v>
      </c>
    </row>
    <row r="47" s="2" customFormat="1" ht="15" spans="1:7">
      <c r="A47" s="5" t="s">
        <v>54</v>
      </c>
      <c r="B47" s="7">
        <v>0.0916</v>
      </c>
      <c r="C47" s="7">
        <v>0.0544</v>
      </c>
      <c r="D47" s="7">
        <v>0.0743</v>
      </c>
      <c r="E47" s="7">
        <f t="shared" si="0"/>
        <v>0.0734333333333333</v>
      </c>
      <c r="F47" s="5">
        <f t="shared" si="1"/>
        <v>0.0186151372096295</v>
      </c>
      <c r="G47" s="5">
        <f t="shared" si="3"/>
        <v>31.9298245614035</v>
      </c>
    </row>
    <row r="48" s="2" customFormat="1" ht="15" spans="1:7">
      <c r="A48" s="5" t="s">
        <v>55</v>
      </c>
      <c r="B48" s="7">
        <v>1.5505</v>
      </c>
      <c r="C48" s="7">
        <v>1.626</v>
      </c>
      <c r="D48" s="7">
        <v>1.5924</v>
      </c>
      <c r="E48" s="7">
        <f t="shared" si="0"/>
        <v>1.58963333333333</v>
      </c>
      <c r="F48" s="5">
        <f t="shared" si="1"/>
        <v>0.0378259611025725</v>
      </c>
      <c r="G48" s="5">
        <f t="shared" si="3"/>
        <v>4021.9298245614</v>
      </c>
    </row>
    <row r="49" s="2" customFormat="1" ht="15" spans="1:7">
      <c r="A49" s="5" t="s">
        <v>56</v>
      </c>
      <c r="B49" s="7">
        <v>0.0936</v>
      </c>
      <c r="C49" s="7">
        <v>0.0667</v>
      </c>
      <c r="D49" s="7">
        <v>0.0773</v>
      </c>
      <c r="E49" s="7">
        <f t="shared" si="0"/>
        <v>0.0792</v>
      </c>
      <c r="F49" s="5">
        <f t="shared" si="1"/>
        <v>0.0135502767499413</v>
      </c>
      <c r="G49" s="5">
        <f t="shared" si="3"/>
        <v>47.1052631578947</v>
      </c>
    </row>
    <row r="50" s="2" customFormat="1" ht="15" spans="1:7">
      <c r="A50" s="5" t="s">
        <v>57</v>
      </c>
      <c r="B50" s="7">
        <v>0.0536</v>
      </c>
      <c r="C50" s="7">
        <v>0.1253</v>
      </c>
      <c r="D50" s="7">
        <v>0.047</v>
      </c>
      <c r="E50" s="7">
        <f t="shared" si="0"/>
        <v>0.0753</v>
      </c>
      <c r="F50" s="5">
        <f t="shared" si="1"/>
        <v>0.0434268350216775</v>
      </c>
      <c r="G50" s="5">
        <f t="shared" si="3"/>
        <v>36.8421052631579</v>
      </c>
    </row>
    <row r="51" s="2" customFormat="1" ht="15" spans="1:7">
      <c r="A51" s="5" t="s">
        <v>58</v>
      </c>
      <c r="B51" s="7">
        <v>0.0712</v>
      </c>
      <c r="C51" s="7">
        <v>0.0524</v>
      </c>
      <c r="D51" s="7">
        <v>0.0791</v>
      </c>
      <c r="E51" s="7">
        <f t="shared" si="0"/>
        <v>0.0675666666666667</v>
      </c>
      <c r="F51" s="5">
        <f t="shared" si="1"/>
        <v>0.0137158059673259</v>
      </c>
      <c r="G51" s="5">
        <f t="shared" si="3"/>
        <v>16.4912280701754</v>
      </c>
    </row>
    <row r="52" s="2" customFormat="1" ht="15" spans="1:7">
      <c r="A52" s="5" t="s">
        <v>59</v>
      </c>
      <c r="B52" s="7">
        <v>0.0839</v>
      </c>
      <c r="C52" s="7">
        <v>0.1632</v>
      </c>
      <c r="D52" s="7">
        <v>0.1282</v>
      </c>
      <c r="E52" s="7">
        <f t="shared" si="0"/>
        <v>0.1251</v>
      </c>
      <c r="F52" s="5">
        <f t="shared" si="1"/>
        <v>0.0397407850954155</v>
      </c>
      <c r="G52" s="5">
        <f t="shared" si="3"/>
        <v>167.894736842105</v>
      </c>
    </row>
    <row r="53" s="2" customFormat="1" ht="15" spans="1:7">
      <c r="A53" s="5" t="s">
        <v>60</v>
      </c>
      <c r="B53" s="7">
        <v>0.1827</v>
      </c>
      <c r="C53" s="7">
        <v>0.1368</v>
      </c>
      <c r="D53" s="7">
        <v>0.1734</v>
      </c>
      <c r="E53" s="7">
        <f t="shared" si="0"/>
        <v>0.1643</v>
      </c>
      <c r="F53" s="5">
        <f t="shared" si="1"/>
        <v>0.024265407476488</v>
      </c>
      <c r="G53" s="5">
        <f t="shared" si="3"/>
        <v>271.052631578947</v>
      </c>
    </row>
    <row r="54" s="2" customFormat="1" ht="15" spans="1:7">
      <c r="A54" s="5" t="s">
        <v>61</v>
      </c>
      <c r="B54" s="7">
        <v>1.833</v>
      </c>
      <c r="C54" s="7">
        <v>1.8251</v>
      </c>
      <c r="D54" s="7">
        <v>1.8416</v>
      </c>
      <c r="E54" s="7">
        <f t="shared" si="0"/>
        <v>1.83323333333333</v>
      </c>
      <c r="F54" s="5">
        <f t="shared" si="1"/>
        <v>0.00825247437641178</v>
      </c>
      <c r="G54" s="5">
        <f t="shared" si="3"/>
        <v>4662.98245614035</v>
      </c>
    </row>
    <row r="55" s="2" customFormat="1" ht="15" spans="1:7">
      <c r="A55" s="5" t="s">
        <v>62</v>
      </c>
      <c r="B55" s="7">
        <v>0</v>
      </c>
      <c r="C55" s="7">
        <v>0</v>
      </c>
      <c r="D55" s="7">
        <v>0</v>
      </c>
      <c r="E55" s="7">
        <f t="shared" si="0"/>
        <v>0</v>
      </c>
      <c r="F55" s="5">
        <f t="shared" si="1"/>
        <v>0</v>
      </c>
      <c r="G55" s="5">
        <f t="shared" si="3"/>
        <v>-161.315789473684</v>
      </c>
    </row>
    <row r="56" s="2" customFormat="1" ht="15" spans="1:7">
      <c r="A56" s="5" t="s">
        <v>63</v>
      </c>
      <c r="B56" s="7">
        <v>0.0926</v>
      </c>
      <c r="C56" s="7">
        <v>0.1143</v>
      </c>
      <c r="D56" s="7">
        <v>0.1113</v>
      </c>
      <c r="E56" s="7">
        <f t="shared" si="0"/>
        <v>0.106066666666667</v>
      </c>
      <c r="F56" s="5">
        <f t="shared" si="1"/>
        <v>0.0117585429936423</v>
      </c>
      <c r="G56" s="5">
        <f t="shared" si="3"/>
        <v>117.80701754386</v>
      </c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0"/>
        <v>0</v>
      </c>
      <c r="F57" s="5">
        <f t="shared" si="1"/>
        <v>0</v>
      </c>
      <c r="G57" s="5">
        <f t="shared" si="3"/>
        <v>-161.315789473684</v>
      </c>
    </row>
    <row r="58" s="2" customFormat="1" ht="15" spans="1:7">
      <c r="A58" s="5" t="s">
        <v>65</v>
      </c>
      <c r="B58" s="7">
        <v>0.000299999999999995</v>
      </c>
      <c r="C58" s="7">
        <v>0.0165</v>
      </c>
      <c r="D58" s="7">
        <v>0.00419999999999998</v>
      </c>
      <c r="E58" s="7">
        <f t="shared" si="0"/>
        <v>0.00699999999999999</v>
      </c>
      <c r="F58" s="5">
        <f t="shared" si="1"/>
        <v>0.00845517592957119</v>
      </c>
      <c r="G58" s="7">
        <f t="shared" si="3"/>
        <v>-142.894736842105</v>
      </c>
    </row>
    <row r="59" s="2" customFormat="1" ht="15" spans="1:7">
      <c r="A59" s="5" t="s">
        <v>66</v>
      </c>
      <c r="B59" s="7">
        <v>0.0463</v>
      </c>
      <c r="C59" s="7">
        <v>0.0331</v>
      </c>
      <c r="D59" s="7">
        <v>0.045</v>
      </c>
      <c r="E59" s="7">
        <f t="shared" si="0"/>
        <v>0.0414666666666667</v>
      </c>
      <c r="F59" s="5">
        <f t="shared" si="1"/>
        <v>0.00727484249543132</v>
      </c>
      <c r="G59" s="5">
        <f t="shared" si="3"/>
        <v>-52.1929824561404</v>
      </c>
    </row>
    <row r="60" s="2" customFormat="1" ht="15" spans="1:7">
      <c r="A60" s="5" t="s">
        <v>67</v>
      </c>
      <c r="B60" s="7">
        <v>0.16</v>
      </c>
      <c r="C60" s="7">
        <v>0.2175</v>
      </c>
      <c r="D60" s="7">
        <v>0.1824</v>
      </c>
      <c r="E60" s="7">
        <f t="shared" si="0"/>
        <v>0.186633333333333</v>
      </c>
      <c r="F60" s="5">
        <f t="shared" si="1"/>
        <v>0.0289828109977851</v>
      </c>
      <c r="G60" s="7">
        <f t="shared" si="3"/>
        <v>329.824561403509</v>
      </c>
    </row>
    <row r="61" s="2" customFormat="1" ht="15" spans="1:7">
      <c r="A61" s="5" t="s">
        <v>68</v>
      </c>
      <c r="B61" s="7">
        <v>0.1783</v>
      </c>
      <c r="C61" s="7">
        <v>0.1295</v>
      </c>
      <c r="D61" s="7">
        <v>0.1575</v>
      </c>
      <c r="E61" s="7">
        <f t="shared" si="0"/>
        <v>0.1551</v>
      </c>
      <c r="F61" s="5">
        <f t="shared" si="1"/>
        <v>0.0244883645840223</v>
      </c>
      <c r="G61" s="5">
        <f t="shared" si="3"/>
        <v>246.842105263158</v>
      </c>
    </row>
    <row r="62" s="2" customFormat="1" ht="15" spans="1:7">
      <c r="A62" s="5" t="s">
        <v>69</v>
      </c>
      <c r="B62" s="7">
        <v>0</v>
      </c>
      <c r="C62" s="7">
        <v>0</v>
      </c>
      <c r="D62" s="7">
        <v>0</v>
      </c>
      <c r="E62" s="7">
        <f t="shared" si="0"/>
        <v>0</v>
      </c>
      <c r="F62" s="5">
        <f t="shared" si="1"/>
        <v>0</v>
      </c>
      <c r="G62" s="5">
        <f t="shared" si="3"/>
        <v>-161.315789473684</v>
      </c>
    </row>
    <row r="63" s="2" customFormat="1" ht="15" spans="1:7">
      <c r="A63" s="5" t="s">
        <v>70</v>
      </c>
      <c r="B63" s="7">
        <v>0.0727</v>
      </c>
      <c r="C63" s="7">
        <v>0.0579</v>
      </c>
      <c r="D63" s="7">
        <v>0.0658</v>
      </c>
      <c r="E63" s="7">
        <f t="shared" si="0"/>
        <v>0.0654666666666667</v>
      </c>
      <c r="F63" s="5">
        <f t="shared" si="1"/>
        <v>0.0074056284900968</v>
      </c>
      <c r="G63" s="5">
        <f t="shared" si="3"/>
        <v>10.9649122807017</v>
      </c>
    </row>
    <row r="64" s="2" customFormat="1" ht="15" spans="1:7">
      <c r="A64" s="5" t="s">
        <v>71</v>
      </c>
      <c r="B64" s="7">
        <v>0.069</v>
      </c>
      <c r="C64" s="7">
        <v>0.0945</v>
      </c>
      <c r="D64" s="7">
        <v>0.0817</v>
      </c>
      <c r="E64" s="7">
        <f t="shared" si="0"/>
        <v>0.0817333333333333</v>
      </c>
      <c r="F64" s="5">
        <f t="shared" si="1"/>
        <v>0.0127500326796967</v>
      </c>
      <c r="G64" s="5">
        <f t="shared" si="3"/>
        <v>53.7719298245614</v>
      </c>
    </row>
    <row r="65" s="2" customFormat="1" ht="15" spans="1:7">
      <c r="A65" s="5" t="s">
        <v>72</v>
      </c>
      <c r="B65" s="7">
        <v>0.1218</v>
      </c>
      <c r="C65" s="7">
        <v>0.1099</v>
      </c>
      <c r="D65" s="7">
        <v>0.1108</v>
      </c>
      <c r="E65" s="7">
        <f t="shared" si="0"/>
        <v>0.114166666666667</v>
      </c>
      <c r="F65" s="5">
        <f t="shared" si="1"/>
        <v>0.00662595905007972</v>
      </c>
      <c r="G65" s="5">
        <f t="shared" si="3"/>
        <v>139.122807017544</v>
      </c>
    </row>
    <row r="66" s="2" customFormat="1" ht="15" spans="1:7">
      <c r="A66" s="5" t="s">
        <v>73</v>
      </c>
      <c r="B66" s="7">
        <v>0</v>
      </c>
      <c r="C66" s="7">
        <v>0</v>
      </c>
      <c r="D66" s="7">
        <v>0</v>
      </c>
      <c r="E66" s="7">
        <f t="shared" si="0"/>
        <v>0</v>
      </c>
      <c r="F66" s="5">
        <f t="shared" si="1"/>
        <v>0</v>
      </c>
      <c r="G66" s="7">
        <f t="shared" si="3"/>
        <v>-161.315789473684</v>
      </c>
    </row>
    <row r="67" s="2" customFormat="1" ht="15" spans="1:7">
      <c r="A67" s="5" t="s">
        <v>74</v>
      </c>
      <c r="B67" s="7">
        <v>1.7167</v>
      </c>
      <c r="C67" s="7">
        <v>1.7</v>
      </c>
      <c r="D67" s="7">
        <v>1.6525</v>
      </c>
      <c r="E67" s="7">
        <f t="shared" si="0"/>
        <v>1.68973333333333</v>
      </c>
      <c r="F67" s="5">
        <f t="shared" si="1"/>
        <v>0.0333086074961612</v>
      </c>
      <c r="G67" s="5">
        <f>5*(E67-0.047)/0.0027</f>
        <v>3042.0987654321</v>
      </c>
    </row>
    <row r="68" s="1" customFormat="1" ht="15" spans="1:7">
      <c r="A68" s="5" t="s">
        <v>75</v>
      </c>
      <c r="B68" s="7">
        <v>0.3325</v>
      </c>
      <c r="C68" s="7">
        <v>0.2795</v>
      </c>
      <c r="D68" s="7">
        <v>0.2672</v>
      </c>
      <c r="E68" s="7">
        <f t="shared" si="0"/>
        <v>0.293066666666667</v>
      </c>
      <c r="F68" s="5">
        <f t="shared" si="1"/>
        <v>0.0346996157519551</v>
      </c>
      <c r="G68" s="5">
        <f t="shared" ref="G68:G97" si="4">5*(E68-0.047)/0.0027</f>
        <v>455.679012345679</v>
      </c>
    </row>
    <row r="69" s="1" customFormat="1" ht="15" spans="1:7">
      <c r="A69" s="5" t="s">
        <v>76</v>
      </c>
      <c r="B69" s="7">
        <v>0.1615</v>
      </c>
      <c r="C69" s="7">
        <v>0.1739</v>
      </c>
      <c r="D69" s="7">
        <v>0.2004</v>
      </c>
      <c r="E69" s="7">
        <f t="shared" si="0"/>
        <v>0.1786</v>
      </c>
      <c r="F69" s="5">
        <f t="shared" si="1"/>
        <v>0.01987133614028</v>
      </c>
      <c r="G69" s="5">
        <f t="shared" si="4"/>
        <v>243.703703703704</v>
      </c>
    </row>
    <row r="70" s="1" customFormat="1" ht="15" spans="1:7">
      <c r="A70" s="5" t="s">
        <v>77</v>
      </c>
      <c r="B70" s="7">
        <v>0.1364</v>
      </c>
      <c r="C70" s="7">
        <v>0.1193</v>
      </c>
      <c r="D70" s="7">
        <v>0.129</v>
      </c>
      <c r="E70" s="7">
        <f t="shared" si="0"/>
        <v>0.128233333333333</v>
      </c>
      <c r="F70" s="5">
        <f t="shared" si="1"/>
        <v>0.00857574097867544</v>
      </c>
      <c r="G70" s="5">
        <f t="shared" si="4"/>
        <v>150.432098765432</v>
      </c>
    </row>
    <row r="71" s="1" customFormat="1" ht="15" spans="1:7">
      <c r="A71" s="5" t="s">
        <v>78</v>
      </c>
      <c r="B71" s="7">
        <v>0.0971</v>
      </c>
      <c r="C71" s="7">
        <v>0.0804</v>
      </c>
      <c r="D71" s="7">
        <v>0.1101</v>
      </c>
      <c r="E71" s="7">
        <f t="shared" si="0"/>
        <v>0.0958666666666667</v>
      </c>
      <c r="F71" s="5">
        <f t="shared" si="1"/>
        <v>0.0148883623455816</v>
      </c>
      <c r="G71" s="5">
        <f t="shared" si="4"/>
        <v>90.4938271604938</v>
      </c>
    </row>
    <row r="72" s="1" customFormat="1" ht="15" spans="1:7">
      <c r="A72" s="5" t="s">
        <v>79</v>
      </c>
      <c r="B72" s="7">
        <v>0.1489</v>
      </c>
      <c r="C72" s="7">
        <v>0.1498</v>
      </c>
      <c r="D72" s="7">
        <v>0.1389</v>
      </c>
      <c r="E72" s="7">
        <f t="shared" si="0"/>
        <v>0.145866666666667</v>
      </c>
      <c r="F72" s="5">
        <f t="shared" si="1"/>
        <v>0.00605006887013142</v>
      </c>
      <c r="G72" s="5">
        <f t="shared" si="4"/>
        <v>183.086419753086</v>
      </c>
    </row>
    <row r="73" s="1" customFormat="1" ht="15" spans="1:7">
      <c r="A73" s="5" t="s">
        <v>80</v>
      </c>
      <c r="B73" s="7">
        <v>0.1569</v>
      </c>
      <c r="C73" s="7">
        <v>0.1343</v>
      </c>
      <c r="D73" s="7">
        <v>0.1228</v>
      </c>
      <c r="E73" s="7">
        <f t="shared" ref="E73:E97" si="5">AVERAGE(B73:D73)</f>
        <v>0.138</v>
      </c>
      <c r="F73" s="5">
        <f t="shared" ref="F73:F97" si="6">STDEV(B73:D73)</f>
        <v>0.017348486965727</v>
      </c>
      <c r="G73" s="5">
        <f t="shared" si="4"/>
        <v>168.518518518519</v>
      </c>
    </row>
    <row r="74" s="1" customFormat="1" ht="15" spans="1:7">
      <c r="A74" s="5" t="s">
        <v>81</v>
      </c>
      <c r="B74" s="7">
        <v>0.1274</v>
      </c>
      <c r="C74" s="7">
        <v>0.1855</v>
      </c>
      <c r="D74" s="7">
        <v>0.1513</v>
      </c>
      <c r="E74" s="7">
        <f t="shared" si="5"/>
        <v>0.154733333333333</v>
      </c>
      <c r="F74" s="5">
        <f t="shared" si="6"/>
        <v>0.0292017693527864</v>
      </c>
      <c r="G74" s="5">
        <f t="shared" si="4"/>
        <v>199.506172839506</v>
      </c>
    </row>
    <row r="75" s="1" customFormat="1" ht="15" spans="1:7">
      <c r="A75" s="5" t="s">
        <v>82</v>
      </c>
      <c r="B75" s="7">
        <v>2.3696</v>
      </c>
      <c r="C75" s="7">
        <v>2.0789</v>
      </c>
      <c r="D75" s="7">
        <v>2.2394</v>
      </c>
      <c r="E75" s="7">
        <f t="shared" si="5"/>
        <v>2.2293</v>
      </c>
      <c r="F75" s="5">
        <f t="shared" si="6"/>
        <v>0.145612945853039</v>
      </c>
      <c r="G75" s="5">
        <f t="shared" si="4"/>
        <v>4041.2962962963</v>
      </c>
    </row>
    <row r="76" s="1" customFormat="1" ht="15" spans="1:7">
      <c r="A76" s="5" t="s">
        <v>83</v>
      </c>
      <c r="B76" s="7">
        <v>2.6011</v>
      </c>
      <c r="C76" s="7">
        <v>2.6001</v>
      </c>
      <c r="D76" s="7">
        <v>2.6071</v>
      </c>
      <c r="E76" s="7">
        <f t="shared" si="5"/>
        <v>2.60276666666667</v>
      </c>
      <c r="F76" s="5">
        <f t="shared" si="6"/>
        <v>0.00378593889720018</v>
      </c>
      <c r="G76" s="5">
        <f t="shared" si="4"/>
        <v>4732.9012345679</v>
      </c>
    </row>
    <row r="77" s="1" customFormat="1" ht="15" spans="1:7">
      <c r="A77" s="5" t="s">
        <v>84</v>
      </c>
      <c r="B77" s="7">
        <v>2.861</v>
      </c>
      <c r="C77" s="7">
        <v>2.5867</v>
      </c>
      <c r="D77" s="7">
        <v>2.5965</v>
      </c>
      <c r="E77" s="7">
        <f t="shared" si="5"/>
        <v>2.6814</v>
      </c>
      <c r="F77" s="5">
        <f t="shared" si="6"/>
        <v>0.155615327008621</v>
      </c>
      <c r="G77" s="5">
        <f t="shared" si="4"/>
        <v>4878.51851851852</v>
      </c>
    </row>
    <row r="78" s="1" customFormat="1" ht="15" spans="1:7">
      <c r="A78" s="5" t="s">
        <v>85</v>
      </c>
      <c r="B78" s="7">
        <v>0.071</v>
      </c>
      <c r="C78" s="7">
        <v>0.1019</v>
      </c>
      <c r="D78" s="7">
        <v>0.0604</v>
      </c>
      <c r="E78" s="7">
        <f t="shared" si="5"/>
        <v>0.0777666666666667</v>
      </c>
      <c r="F78" s="5">
        <f t="shared" si="6"/>
        <v>0.0215616171316841</v>
      </c>
      <c r="G78" s="5">
        <f t="shared" si="4"/>
        <v>56.9753086419753</v>
      </c>
    </row>
    <row r="79" s="1" customFormat="1" ht="15" spans="1:7">
      <c r="A79" s="5" t="s">
        <v>86</v>
      </c>
      <c r="B79" s="7">
        <v>0.1658</v>
      </c>
      <c r="C79" s="7">
        <v>0.1282</v>
      </c>
      <c r="D79" s="7">
        <v>0.1571</v>
      </c>
      <c r="E79" s="7">
        <f t="shared" si="5"/>
        <v>0.150366666666667</v>
      </c>
      <c r="F79" s="5">
        <f t="shared" si="6"/>
        <v>0.0196835802976322</v>
      </c>
      <c r="G79" s="5">
        <f t="shared" si="4"/>
        <v>191.41975308642</v>
      </c>
    </row>
    <row r="80" s="1" customFormat="1" ht="15" spans="1:7">
      <c r="A80" s="5" t="s">
        <v>87</v>
      </c>
      <c r="B80" s="7">
        <v>0</v>
      </c>
      <c r="C80" s="7">
        <v>0</v>
      </c>
      <c r="D80" s="7">
        <v>0</v>
      </c>
      <c r="E80" s="7">
        <f t="shared" si="5"/>
        <v>0</v>
      </c>
      <c r="F80" s="5">
        <f t="shared" si="6"/>
        <v>0</v>
      </c>
      <c r="G80" s="5">
        <f t="shared" si="4"/>
        <v>-87.037037037037</v>
      </c>
    </row>
    <row r="81" s="1" customFormat="1" ht="15" spans="1:7">
      <c r="A81" s="5" t="s">
        <v>88</v>
      </c>
      <c r="B81" s="7">
        <v>0.0689</v>
      </c>
      <c r="C81" s="7">
        <v>0.0385</v>
      </c>
      <c r="D81" s="7">
        <v>0.0627</v>
      </c>
      <c r="E81" s="7">
        <f t="shared" si="5"/>
        <v>0.0567</v>
      </c>
      <c r="F81" s="5">
        <f t="shared" si="6"/>
        <v>0.016063623501564</v>
      </c>
      <c r="G81" s="5">
        <f t="shared" si="4"/>
        <v>17.962962962963</v>
      </c>
    </row>
    <row r="82" s="1" customFormat="1" ht="15" spans="1:7">
      <c r="A82" s="5" t="s">
        <v>89</v>
      </c>
      <c r="B82" s="7">
        <v>0.2069</v>
      </c>
      <c r="C82" s="7">
        <v>0.2538</v>
      </c>
      <c r="D82" s="7">
        <v>0.1968</v>
      </c>
      <c r="E82" s="7">
        <f t="shared" si="5"/>
        <v>0.219166666666667</v>
      </c>
      <c r="F82" s="5">
        <f t="shared" si="6"/>
        <v>0.0304155113935856</v>
      </c>
      <c r="G82" s="5">
        <f t="shared" si="4"/>
        <v>318.827160493827</v>
      </c>
    </row>
    <row r="83" s="1" customFormat="1" ht="15" spans="1:7">
      <c r="A83" s="5" t="s">
        <v>90</v>
      </c>
      <c r="B83" s="7">
        <v>0.2686</v>
      </c>
      <c r="C83" s="7">
        <v>0.2186</v>
      </c>
      <c r="D83" s="7">
        <v>0.2664</v>
      </c>
      <c r="E83" s="7">
        <f t="shared" si="5"/>
        <v>0.2512</v>
      </c>
      <c r="F83" s="5">
        <f t="shared" si="6"/>
        <v>0.028253849295273</v>
      </c>
      <c r="G83" s="5">
        <f t="shared" si="4"/>
        <v>378.148148148148</v>
      </c>
    </row>
    <row r="84" s="1" customFormat="1" ht="15" spans="1:7">
      <c r="A84" s="5" t="s">
        <v>91</v>
      </c>
      <c r="B84" s="7">
        <v>0.1337</v>
      </c>
      <c r="C84" s="7">
        <v>0.1723</v>
      </c>
      <c r="D84" s="7">
        <v>0.1183</v>
      </c>
      <c r="E84" s="7">
        <f t="shared" si="5"/>
        <v>0.141433333333333</v>
      </c>
      <c r="F84" s="5">
        <f t="shared" si="6"/>
        <v>0.0278182194493705</v>
      </c>
      <c r="G84" s="5">
        <f t="shared" si="4"/>
        <v>174.876543209877</v>
      </c>
    </row>
    <row r="85" s="1" customFormat="1" ht="15" spans="1:7">
      <c r="A85" s="5" t="s">
        <v>92</v>
      </c>
      <c r="B85" s="7">
        <v>0.1269</v>
      </c>
      <c r="C85" s="7">
        <v>0.0846</v>
      </c>
      <c r="D85" s="7">
        <v>0.1373</v>
      </c>
      <c r="E85" s="7">
        <f t="shared" si="5"/>
        <v>0.116266666666667</v>
      </c>
      <c r="F85" s="5">
        <f t="shared" si="6"/>
        <v>0.0279127808240837</v>
      </c>
      <c r="G85" s="5">
        <f t="shared" si="4"/>
        <v>128.271604938272</v>
      </c>
    </row>
    <row r="86" s="1" customFormat="1" ht="15" spans="1:7">
      <c r="A86" s="5" t="s">
        <v>93</v>
      </c>
      <c r="B86" s="7">
        <v>0.0481</v>
      </c>
      <c r="C86" s="7">
        <v>0.0878</v>
      </c>
      <c r="D86" s="7">
        <v>0.0819</v>
      </c>
      <c r="E86" s="7">
        <f t="shared" si="5"/>
        <v>0.0726</v>
      </c>
      <c r="F86" s="5">
        <f t="shared" si="6"/>
        <v>0.021421717951649</v>
      </c>
      <c r="G86" s="5">
        <f t="shared" si="4"/>
        <v>47.4074074074074</v>
      </c>
    </row>
    <row r="87" s="1" customFormat="1" ht="15" spans="1:7">
      <c r="A87" s="5" t="s">
        <v>94</v>
      </c>
      <c r="B87" s="7">
        <v>0.061</v>
      </c>
      <c r="C87" s="7">
        <v>0.0222</v>
      </c>
      <c r="D87" s="7">
        <v>0.0628</v>
      </c>
      <c r="E87" s="7">
        <f t="shared" si="5"/>
        <v>0.0486666666666667</v>
      </c>
      <c r="F87" s="5">
        <f t="shared" si="6"/>
        <v>0.0229384684173406</v>
      </c>
      <c r="G87" s="5">
        <f t="shared" si="4"/>
        <v>3.08641975308641</v>
      </c>
    </row>
    <row r="88" s="1" customFormat="1" ht="15" spans="1:7">
      <c r="A88" s="5" t="s">
        <v>95</v>
      </c>
      <c r="B88" s="7">
        <v>0.0811</v>
      </c>
      <c r="C88" s="7">
        <v>0.0801</v>
      </c>
      <c r="D88" s="7">
        <v>0.0736</v>
      </c>
      <c r="E88" s="7">
        <f t="shared" si="5"/>
        <v>0.0782666666666667</v>
      </c>
      <c r="F88" s="5">
        <f t="shared" si="6"/>
        <v>0.00407226390762354</v>
      </c>
      <c r="G88" s="5">
        <f t="shared" si="4"/>
        <v>57.9012345679012</v>
      </c>
    </row>
    <row r="89" s="1" customFormat="1" ht="15" spans="1:7">
      <c r="A89" s="5" t="s">
        <v>96</v>
      </c>
      <c r="B89" s="7">
        <v>1.5517</v>
      </c>
      <c r="C89" s="7">
        <v>1.576</v>
      </c>
      <c r="D89" s="7">
        <v>1.6483</v>
      </c>
      <c r="E89" s="7">
        <f t="shared" si="5"/>
        <v>1.592</v>
      </c>
      <c r="F89" s="5">
        <f t="shared" si="6"/>
        <v>0.0502482835527742</v>
      </c>
      <c r="G89" s="5">
        <f t="shared" si="4"/>
        <v>2861.11111111111</v>
      </c>
    </row>
    <row r="90" s="1" customFormat="1" ht="15" spans="1:7">
      <c r="A90" s="5" t="s">
        <v>97</v>
      </c>
      <c r="B90" s="7">
        <v>0.1081</v>
      </c>
      <c r="C90" s="7">
        <v>0.1675</v>
      </c>
      <c r="D90" s="7">
        <v>0.1009</v>
      </c>
      <c r="E90" s="7">
        <f t="shared" si="5"/>
        <v>0.1255</v>
      </c>
      <c r="F90" s="5">
        <f t="shared" si="6"/>
        <v>0.0365507865852433</v>
      </c>
      <c r="G90" s="7">
        <f t="shared" si="4"/>
        <v>145.37037037037</v>
      </c>
    </row>
    <row r="91" s="1" customFormat="1" ht="15" spans="1:7">
      <c r="A91" s="5" t="s">
        <v>98</v>
      </c>
      <c r="B91" s="7">
        <v>0.1316</v>
      </c>
      <c r="C91" s="7">
        <v>0.0865</v>
      </c>
      <c r="D91" s="7">
        <v>0.1191</v>
      </c>
      <c r="E91" s="7">
        <f t="shared" si="5"/>
        <v>0.1124</v>
      </c>
      <c r="F91" s="5">
        <f t="shared" si="6"/>
        <v>0.0232845442300252</v>
      </c>
      <c r="G91" s="7">
        <f t="shared" si="4"/>
        <v>121.111111111111</v>
      </c>
    </row>
    <row r="92" s="1" customFormat="1" ht="15" spans="1:7">
      <c r="A92" s="5" t="s">
        <v>99</v>
      </c>
      <c r="B92" s="7">
        <v>2.654</v>
      </c>
      <c r="C92" s="7">
        <v>2.6673</v>
      </c>
      <c r="D92" s="7">
        <v>2.7122</v>
      </c>
      <c r="E92" s="7">
        <f t="shared" si="5"/>
        <v>2.67783333333333</v>
      </c>
      <c r="F92" s="5">
        <f t="shared" si="6"/>
        <v>0.0304962839266252</v>
      </c>
      <c r="G92" s="7">
        <f t="shared" si="4"/>
        <v>4871.91358024691</v>
      </c>
    </row>
    <row r="93" s="1" customFormat="1" ht="15" spans="1:7">
      <c r="A93" s="5" t="s">
        <v>100</v>
      </c>
      <c r="B93" s="7">
        <v>0.3123</v>
      </c>
      <c r="C93" s="7">
        <v>0.301</v>
      </c>
      <c r="D93" s="7">
        <v>0.4184</v>
      </c>
      <c r="E93" s="7">
        <f t="shared" si="5"/>
        <v>0.3439</v>
      </c>
      <c r="F93" s="5">
        <f t="shared" si="6"/>
        <v>0.0647658088809211</v>
      </c>
      <c r="G93" s="5">
        <f t="shared" si="4"/>
        <v>549.814814814815</v>
      </c>
    </row>
    <row r="94" s="1" customFormat="1" ht="15" spans="1:7">
      <c r="A94" s="5" t="s">
        <v>101</v>
      </c>
      <c r="B94" s="7">
        <v>0</v>
      </c>
      <c r="C94" s="7">
        <v>0</v>
      </c>
      <c r="D94" s="7">
        <v>0</v>
      </c>
      <c r="E94" s="7">
        <f t="shared" si="5"/>
        <v>0</v>
      </c>
      <c r="F94" s="5">
        <f t="shared" si="6"/>
        <v>0</v>
      </c>
      <c r="G94" s="5">
        <f t="shared" si="4"/>
        <v>-87.037037037037</v>
      </c>
    </row>
    <row r="95" s="1" customFormat="1" ht="15" spans="1:7">
      <c r="A95" s="5" t="s">
        <v>102</v>
      </c>
      <c r="B95" s="7">
        <v>0.1269</v>
      </c>
      <c r="C95" s="7">
        <v>0.0938</v>
      </c>
      <c r="D95" s="7">
        <v>0.0796</v>
      </c>
      <c r="E95" s="7">
        <f t="shared" si="5"/>
        <v>0.1001</v>
      </c>
      <c r="F95" s="5">
        <f t="shared" si="6"/>
        <v>0.0242711763208955</v>
      </c>
      <c r="G95" s="5">
        <f t="shared" si="4"/>
        <v>98.3333333333334</v>
      </c>
    </row>
    <row r="96" s="1" customFormat="1" ht="15" spans="1:7">
      <c r="A96" s="5" t="s">
        <v>103</v>
      </c>
      <c r="B96" s="7">
        <v>0.0461</v>
      </c>
      <c r="C96" s="7">
        <v>0.0531</v>
      </c>
      <c r="D96" s="7">
        <v>0.0562</v>
      </c>
      <c r="E96" s="7">
        <f t="shared" si="5"/>
        <v>0.0518</v>
      </c>
      <c r="F96" s="5">
        <f t="shared" si="6"/>
        <v>0.00517397332811061</v>
      </c>
      <c r="G96" s="5">
        <f t="shared" si="4"/>
        <v>8.8888888888889</v>
      </c>
    </row>
    <row r="97" s="1" customFormat="1" ht="15" spans="1:7">
      <c r="A97" s="5" t="s">
        <v>104</v>
      </c>
      <c r="B97" s="7">
        <v>0.0678</v>
      </c>
      <c r="C97" s="7">
        <v>0.0546</v>
      </c>
      <c r="D97" s="7">
        <v>0.0525</v>
      </c>
      <c r="E97" s="7">
        <f t="shared" si="5"/>
        <v>0.0583</v>
      </c>
      <c r="F97" s="5">
        <f t="shared" si="6"/>
        <v>0.00829397371589759</v>
      </c>
      <c r="G97" s="5">
        <f t="shared" si="4"/>
        <v>20.9259259259259</v>
      </c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</sheetData>
  <mergeCells count="3">
    <mergeCell ref="A5:F5"/>
    <mergeCell ref="B6:E6"/>
    <mergeCell ref="A6:A7"/>
  </mergeCells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workbookViewId="0">
      <selection activeCell="A1" sqref="$A1:$XFD1048576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43364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106</v>
      </c>
      <c r="B5" s="9"/>
      <c r="C5" s="9"/>
      <c r="D5" s="9"/>
      <c r="E5" s="9"/>
      <c r="F5" s="9"/>
      <c r="G5" s="5"/>
    </row>
    <row r="6" s="2" customFormat="1" ht="15" spans="1:7">
      <c r="A6" s="9" t="s">
        <v>7</v>
      </c>
      <c r="B6" s="10" t="s">
        <v>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0.1195</v>
      </c>
      <c r="C8" s="7">
        <v>0.1141</v>
      </c>
      <c r="D8" s="7">
        <v>0.1099</v>
      </c>
      <c r="E8" s="7">
        <f>AVERAGE(B8:D8)</f>
        <v>0.1145</v>
      </c>
      <c r="F8" s="5">
        <f>STDEVA(B8:D8)</f>
        <v>0.00481248376620639</v>
      </c>
      <c r="G8" s="5">
        <f>5*(E8-0.0081)/0.0056</f>
        <v>95</v>
      </c>
    </row>
    <row r="9" s="2" customFormat="1" ht="15" spans="1:7">
      <c r="A9" s="5" t="s">
        <v>16</v>
      </c>
      <c r="B9" s="7">
        <v>0.154</v>
      </c>
      <c r="C9" s="7">
        <v>0.1526</v>
      </c>
      <c r="D9" s="7">
        <v>0.1882</v>
      </c>
      <c r="E9" s="7">
        <f t="shared" ref="E9:E72" si="0">AVERAGE(B9:D9)</f>
        <v>0.164933333333333</v>
      </c>
      <c r="F9" s="5">
        <f>STDEVA(B9:D9)</f>
        <v>0.0201616798241945</v>
      </c>
      <c r="G9" s="5">
        <f>5*(E9-0.0081)/0.0056</f>
        <v>140.029761904762</v>
      </c>
    </row>
    <row r="10" s="2" customFormat="1" ht="15" spans="1:7">
      <c r="A10" s="5" t="s">
        <v>17</v>
      </c>
      <c r="B10" s="7">
        <v>0.0166</v>
      </c>
      <c r="C10" s="7">
        <v>0.0171</v>
      </c>
      <c r="D10" s="7">
        <v>0.018</v>
      </c>
      <c r="E10" s="7">
        <f t="shared" si="0"/>
        <v>0.0172333333333333</v>
      </c>
      <c r="F10" s="5">
        <f t="shared" ref="F10:F73" si="1">STDEVA(B10:D10)</f>
        <v>0.000709459888459758</v>
      </c>
      <c r="G10" s="5">
        <f>5*(E10-0.0081)/0.0056</f>
        <v>8.15476190476191</v>
      </c>
    </row>
    <row r="11" s="2" customFormat="1" ht="15" spans="1:7">
      <c r="A11" s="5" t="s">
        <v>18</v>
      </c>
      <c r="B11" s="7">
        <v>0.00210000000000002</v>
      </c>
      <c r="C11" s="7">
        <v>0.0144</v>
      </c>
      <c r="D11" s="7">
        <v>0.0073</v>
      </c>
      <c r="E11" s="7">
        <f t="shared" si="0"/>
        <v>0.00793333333333334</v>
      </c>
      <c r="F11" s="5">
        <f t="shared" si="1"/>
        <v>0.00617440955341749</v>
      </c>
      <c r="G11" s="5">
        <f t="shared" ref="G11:G37" si="2">5*(E11-0.0081)/0.0056</f>
        <v>-0.148809523809518</v>
      </c>
    </row>
    <row r="12" s="2" customFormat="1" ht="15" spans="1:7">
      <c r="A12" s="5" t="s">
        <v>19</v>
      </c>
      <c r="B12" s="7">
        <v>0.0682</v>
      </c>
      <c r="C12" s="7">
        <v>0.0783</v>
      </c>
      <c r="D12" s="7">
        <v>0.0669</v>
      </c>
      <c r="E12" s="7">
        <f t="shared" si="0"/>
        <v>0.0711333333333333</v>
      </c>
      <c r="F12" s="5">
        <f t="shared" si="1"/>
        <v>0.00624045938479959</v>
      </c>
      <c r="G12" s="5">
        <f t="shared" si="2"/>
        <v>56.2797619047619</v>
      </c>
    </row>
    <row r="13" s="2" customFormat="1" ht="15" spans="1:7">
      <c r="A13" s="5" t="s">
        <v>20</v>
      </c>
      <c r="B13" s="7">
        <v>0.0103</v>
      </c>
      <c r="C13" s="7">
        <v>0</v>
      </c>
      <c r="D13" s="7">
        <v>0.00270000000000001</v>
      </c>
      <c r="E13" s="7">
        <f t="shared" si="0"/>
        <v>0.00433333333333334</v>
      </c>
      <c r="F13" s="5">
        <f t="shared" si="1"/>
        <v>0.00534072404579504</v>
      </c>
      <c r="G13" s="7">
        <f t="shared" si="2"/>
        <v>-3.36309523809523</v>
      </c>
    </row>
    <row r="14" s="2" customFormat="1" ht="15" spans="1:7">
      <c r="A14" s="5" t="s">
        <v>21</v>
      </c>
      <c r="B14" s="7">
        <v>0.0693</v>
      </c>
      <c r="C14" s="7">
        <v>0.0913</v>
      </c>
      <c r="D14" s="7">
        <v>0.0511</v>
      </c>
      <c r="E14" s="7">
        <f t="shared" si="0"/>
        <v>0.0705666666666667</v>
      </c>
      <c r="F14" s="5">
        <f t="shared" si="1"/>
        <v>0.0201299114089788</v>
      </c>
      <c r="G14" s="5">
        <f t="shared" si="2"/>
        <v>55.7738095238095</v>
      </c>
    </row>
    <row r="15" s="2" customFormat="1" ht="15" spans="1:7">
      <c r="A15" s="5" t="s">
        <v>22</v>
      </c>
      <c r="B15" s="7">
        <v>0.362</v>
      </c>
      <c r="C15" s="7">
        <v>0.362</v>
      </c>
      <c r="D15" s="7">
        <v>0.3992</v>
      </c>
      <c r="E15" s="7">
        <f t="shared" si="0"/>
        <v>0.3744</v>
      </c>
      <c r="F15" s="5">
        <f t="shared" si="1"/>
        <v>0.0214774300138541</v>
      </c>
      <c r="G15" s="5">
        <f t="shared" si="2"/>
        <v>327.053571428571</v>
      </c>
    </row>
    <row r="16" s="2" customFormat="1" ht="15" spans="1:7">
      <c r="A16" s="5" t="s">
        <v>23</v>
      </c>
      <c r="B16" s="7">
        <v>0.0005</v>
      </c>
      <c r="C16" s="7">
        <v>0.0208</v>
      </c>
      <c r="D16" s="7">
        <v>0.00360000000000002</v>
      </c>
      <c r="E16" s="7">
        <f t="shared" si="0"/>
        <v>0.00830000000000001</v>
      </c>
      <c r="F16" s="5">
        <f t="shared" si="1"/>
        <v>0.0109357212839392</v>
      </c>
      <c r="G16" s="7">
        <f t="shared" si="2"/>
        <v>0.178571428571435</v>
      </c>
    </row>
    <row r="17" s="2" customFormat="1" ht="15" spans="1:7">
      <c r="A17" s="5" t="s">
        <v>24</v>
      </c>
      <c r="B17" s="7">
        <v>0.1378</v>
      </c>
      <c r="C17" s="7">
        <v>0.1237</v>
      </c>
      <c r="D17" s="7">
        <v>0.1168</v>
      </c>
      <c r="E17" s="7">
        <f t="shared" si="0"/>
        <v>0.1261</v>
      </c>
      <c r="F17" s="5">
        <f t="shared" si="1"/>
        <v>0.0107037376649468</v>
      </c>
      <c r="G17" s="5">
        <f t="shared" si="2"/>
        <v>105.357142857143</v>
      </c>
    </row>
    <row r="18" s="2" customFormat="1" ht="15" spans="1:7">
      <c r="A18" s="5" t="s">
        <v>25</v>
      </c>
      <c r="B18" s="7">
        <v>1.9015</v>
      </c>
      <c r="C18" s="7">
        <v>1.9989</v>
      </c>
      <c r="D18" s="7">
        <v>1.8906</v>
      </c>
      <c r="E18" s="7">
        <f t="shared" si="0"/>
        <v>1.93033333333333</v>
      </c>
      <c r="F18" s="5">
        <f t="shared" si="1"/>
        <v>0.0596300539437399</v>
      </c>
      <c r="G18" s="5">
        <f t="shared" si="2"/>
        <v>1716.27976190476</v>
      </c>
    </row>
    <row r="19" s="2" customFormat="1" ht="15" spans="1:7">
      <c r="A19" s="5" t="s">
        <v>26</v>
      </c>
      <c r="B19" s="7">
        <v>0.032</v>
      </c>
      <c r="C19" s="7">
        <v>0.0228</v>
      </c>
      <c r="D19" s="7">
        <v>0.0278</v>
      </c>
      <c r="E19" s="7">
        <f t="shared" si="0"/>
        <v>0.0275333333333333</v>
      </c>
      <c r="F19" s="5">
        <f t="shared" si="1"/>
        <v>0.00460579345317757</v>
      </c>
      <c r="G19" s="7">
        <f t="shared" si="2"/>
        <v>17.3511904761905</v>
      </c>
    </row>
    <row r="20" s="2" customFormat="1" ht="15" spans="1:7">
      <c r="A20" s="5" t="s">
        <v>27</v>
      </c>
      <c r="B20" s="7">
        <v>0</v>
      </c>
      <c r="C20" s="7">
        <v>0</v>
      </c>
      <c r="D20" s="7">
        <v>0</v>
      </c>
      <c r="E20" s="7">
        <f t="shared" si="0"/>
        <v>0</v>
      </c>
      <c r="F20" s="5">
        <f t="shared" si="1"/>
        <v>0</v>
      </c>
      <c r="G20" s="5">
        <f t="shared" si="2"/>
        <v>-7.23214285714286</v>
      </c>
    </row>
    <row r="21" s="2" customFormat="1" ht="15" spans="1:7">
      <c r="A21" s="5" t="s">
        <v>28</v>
      </c>
      <c r="B21" s="7">
        <v>0</v>
      </c>
      <c r="C21" s="7">
        <v>0</v>
      </c>
      <c r="D21" s="7">
        <v>0</v>
      </c>
      <c r="E21" s="7">
        <f t="shared" si="0"/>
        <v>0</v>
      </c>
      <c r="F21" s="5">
        <f t="shared" si="1"/>
        <v>0</v>
      </c>
      <c r="G21" s="5">
        <f t="shared" si="2"/>
        <v>-7.23214285714286</v>
      </c>
    </row>
    <row r="22" s="2" customFormat="1" ht="15" spans="1:7">
      <c r="A22" s="5" t="s">
        <v>29</v>
      </c>
      <c r="B22" s="7">
        <v>0.0391</v>
      </c>
      <c r="C22" s="7">
        <v>0.0724</v>
      </c>
      <c r="D22" s="7">
        <v>0.0365</v>
      </c>
      <c r="E22" s="7">
        <f t="shared" si="0"/>
        <v>0.0493333333333333</v>
      </c>
      <c r="F22" s="5">
        <f t="shared" si="1"/>
        <v>0.0200185747078391</v>
      </c>
      <c r="G22" s="5">
        <f t="shared" si="2"/>
        <v>36.8154761904762</v>
      </c>
    </row>
    <row r="23" s="2" customFormat="1" ht="15" spans="1:7">
      <c r="A23" s="5" t="s">
        <v>30</v>
      </c>
      <c r="B23" s="7">
        <v>0.3829</v>
      </c>
      <c r="C23" s="7">
        <v>0.355</v>
      </c>
      <c r="D23" s="7">
        <v>0.3784</v>
      </c>
      <c r="E23" s="7">
        <f t="shared" si="0"/>
        <v>0.3721</v>
      </c>
      <c r="F23" s="5">
        <f t="shared" si="1"/>
        <v>0.0149789852793839</v>
      </c>
      <c r="G23" s="5">
        <f t="shared" si="2"/>
        <v>325</v>
      </c>
    </row>
    <row r="24" s="2" customFormat="1" ht="15" spans="1:7">
      <c r="A24" s="5" t="s">
        <v>31</v>
      </c>
      <c r="B24" s="7">
        <v>0</v>
      </c>
      <c r="C24" s="7">
        <v>0</v>
      </c>
      <c r="D24" s="7">
        <v>0</v>
      </c>
      <c r="E24" s="7">
        <f t="shared" si="0"/>
        <v>0</v>
      </c>
      <c r="F24" s="5">
        <f t="shared" si="1"/>
        <v>0</v>
      </c>
      <c r="G24" s="5">
        <f t="shared" si="2"/>
        <v>-7.23214285714286</v>
      </c>
    </row>
    <row r="25" s="2" customFormat="1" ht="15" spans="1:7">
      <c r="A25" s="5" t="s">
        <v>32</v>
      </c>
      <c r="B25" s="7">
        <v>0</v>
      </c>
      <c r="C25" s="7">
        <v>0</v>
      </c>
      <c r="D25" s="7">
        <v>0</v>
      </c>
      <c r="E25" s="7">
        <f t="shared" si="0"/>
        <v>0</v>
      </c>
      <c r="F25" s="5">
        <f t="shared" si="1"/>
        <v>0</v>
      </c>
      <c r="G25" s="5">
        <f t="shared" si="2"/>
        <v>-7.23214285714286</v>
      </c>
    </row>
    <row r="26" s="2" customFormat="1" ht="15" spans="1:7">
      <c r="A26" s="5" t="s">
        <v>33</v>
      </c>
      <c r="B26" s="7">
        <v>0</v>
      </c>
      <c r="C26" s="7">
        <v>0</v>
      </c>
      <c r="D26" s="7">
        <v>0</v>
      </c>
      <c r="E26" s="7">
        <f t="shared" si="0"/>
        <v>0</v>
      </c>
      <c r="F26" s="5">
        <f t="shared" si="1"/>
        <v>0</v>
      </c>
      <c r="G26" s="5">
        <f t="shared" si="2"/>
        <v>-7.23214285714286</v>
      </c>
    </row>
    <row r="27" s="2" customFormat="1" ht="15" spans="1:7">
      <c r="A27" s="5" t="s">
        <v>34</v>
      </c>
      <c r="B27" s="7">
        <v>0</v>
      </c>
      <c r="C27" s="7">
        <v>0</v>
      </c>
      <c r="D27" s="7">
        <v>0</v>
      </c>
      <c r="E27" s="7">
        <f t="shared" si="0"/>
        <v>0</v>
      </c>
      <c r="F27" s="5">
        <f t="shared" si="1"/>
        <v>0</v>
      </c>
      <c r="G27" s="7">
        <f t="shared" si="2"/>
        <v>-7.23214285714286</v>
      </c>
    </row>
    <row r="28" s="2" customFormat="1" ht="15" spans="1:7">
      <c r="A28" s="5" t="s">
        <v>35</v>
      </c>
      <c r="B28" s="7">
        <v>0</v>
      </c>
      <c r="C28" s="7">
        <v>0</v>
      </c>
      <c r="D28" s="7">
        <v>0</v>
      </c>
      <c r="E28" s="7">
        <f t="shared" si="0"/>
        <v>0</v>
      </c>
      <c r="F28" s="5">
        <f t="shared" si="1"/>
        <v>0</v>
      </c>
      <c r="G28" s="5">
        <f t="shared" si="2"/>
        <v>-7.23214285714286</v>
      </c>
    </row>
    <row r="29" s="2" customFormat="1" ht="15" spans="1:7">
      <c r="A29" s="5" t="s">
        <v>36</v>
      </c>
      <c r="B29" s="7">
        <v>0</v>
      </c>
      <c r="C29" s="7">
        <v>0</v>
      </c>
      <c r="D29" s="7">
        <v>0</v>
      </c>
      <c r="E29" s="7">
        <f t="shared" si="0"/>
        <v>0</v>
      </c>
      <c r="F29" s="5">
        <f t="shared" si="1"/>
        <v>0</v>
      </c>
      <c r="G29" s="5">
        <f t="shared" si="2"/>
        <v>-7.23214285714286</v>
      </c>
    </row>
    <row r="30" s="2" customFormat="1" ht="15" spans="1:7">
      <c r="A30" s="5" t="s">
        <v>37</v>
      </c>
      <c r="B30" s="7">
        <v>0</v>
      </c>
      <c r="C30" s="7">
        <v>0</v>
      </c>
      <c r="D30" s="7">
        <v>0</v>
      </c>
      <c r="E30" s="7">
        <f t="shared" si="0"/>
        <v>0</v>
      </c>
      <c r="F30" s="5">
        <f t="shared" si="1"/>
        <v>0</v>
      </c>
      <c r="G30" s="5">
        <f t="shared" si="2"/>
        <v>-7.23214285714286</v>
      </c>
    </row>
    <row r="31" s="2" customFormat="1" ht="15" spans="1:7">
      <c r="A31" s="5" t="s">
        <v>38</v>
      </c>
      <c r="B31" s="7">
        <v>0</v>
      </c>
      <c r="C31" s="7">
        <v>0</v>
      </c>
      <c r="D31" s="7">
        <v>0</v>
      </c>
      <c r="E31" s="7">
        <f t="shared" si="0"/>
        <v>0</v>
      </c>
      <c r="F31" s="5">
        <f t="shared" si="1"/>
        <v>0</v>
      </c>
      <c r="G31" s="5">
        <f t="shared" si="2"/>
        <v>-7.23214285714286</v>
      </c>
    </row>
    <row r="32" s="2" customFormat="1" ht="15" spans="1:7">
      <c r="A32" s="5" t="s">
        <v>39</v>
      </c>
      <c r="B32" s="7">
        <v>0</v>
      </c>
      <c r="C32" s="7">
        <v>0</v>
      </c>
      <c r="D32" s="7">
        <v>0</v>
      </c>
      <c r="E32" s="7">
        <f t="shared" si="0"/>
        <v>0</v>
      </c>
      <c r="F32" s="5">
        <f t="shared" si="1"/>
        <v>0</v>
      </c>
      <c r="G32" s="5">
        <f t="shared" si="2"/>
        <v>-7.23214285714286</v>
      </c>
    </row>
    <row r="33" s="2" customFormat="1" ht="15" spans="1:7">
      <c r="A33" s="5" t="s">
        <v>40</v>
      </c>
      <c r="B33" s="7">
        <v>0.0221</v>
      </c>
      <c r="C33" s="7">
        <v>0.023</v>
      </c>
      <c r="D33" s="7">
        <v>0.0417</v>
      </c>
      <c r="E33" s="7">
        <f t="shared" si="0"/>
        <v>0.0289333333333333</v>
      </c>
      <c r="F33" s="5">
        <f t="shared" si="1"/>
        <v>0.0110654115754152</v>
      </c>
      <c r="G33" s="5">
        <f t="shared" si="2"/>
        <v>18.6011904761905</v>
      </c>
    </row>
    <row r="34" s="2" customFormat="1" ht="15" spans="1:7">
      <c r="A34" s="5" t="s">
        <v>41</v>
      </c>
      <c r="B34" s="7">
        <v>0</v>
      </c>
      <c r="C34" s="7">
        <v>0</v>
      </c>
      <c r="D34" s="7">
        <v>0</v>
      </c>
      <c r="E34" s="7">
        <f t="shared" si="0"/>
        <v>0</v>
      </c>
      <c r="F34" s="5">
        <f t="shared" si="1"/>
        <v>0</v>
      </c>
      <c r="G34" s="5">
        <f t="shared" si="2"/>
        <v>-7.23214285714286</v>
      </c>
    </row>
    <row r="35" s="2" customFormat="1" ht="15" spans="1:7">
      <c r="A35" s="5" t="s">
        <v>42</v>
      </c>
      <c r="B35" s="7">
        <v>0</v>
      </c>
      <c r="C35" s="7">
        <v>0</v>
      </c>
      <c r="D35" s="7">
        <v>0</v>
      </c>
      <c r="E35" s="7">
        <f t="shared" si="0"/>
        <v>0</v>
      </c>
      <c r="F35" s="5">
        <f t="shared" si="1"/>
        <v>0</v>
      </c>
      <c r="G35" s="5">
        <f t="shared" si="2"/>
        <v>-7.23214285714286</v>
      </c>
    </row>
    <row r="36" s="2" customFormat="1" ht="15" spans="1:7">
      <c r="A36" s="5" t="s">
        <v>43</v>
      </c>
      <c r="B36" s="7">
        <v>0</v>
      </c>
      <c r="C36" s="7">
        <v>0</v>
      </c>
      <c r="D36" s="7">
        <v>0</v>
      </c>
      <c r="E36" s="7">
        <f t="shared" si="0"/>
        <v>0</v>
      </c>
      <c r="F36" s="5">
        <f t="shared" si="1"/>
        <v>0</v>
      </c>
      <c r="G36" s="5">
        <f t="shared" si="2"/>
        <v>-7.23214285714286</v>
      </c>
    </row>
    <row r="37" s="2" customFormat="1" ht="15" spans="1:7">
      <c r="A37" s="5" t="s">
        <v>44</v>
      </c>
      <c r="B37" s="7">
        <v>0</v>
      </c>
      <c r="C37" s="7">
        <v>0</v>
      </c>
      <c r="D37" s="7">
        <v>0</v>
      </c>
      <c r="E37" s="7">
        <f t="shared" si="0"/>
        <v>0</v>
      </c>
      <c r="F37" s="5">
        <f t="shared" si="1"/>
        <v>0</v>
      </c>
      <c r="G37" s="5">
        <f t="shared" si="2"/>
        <v>-7.23214285714286</v>
      </c>
    </row>
    <row r="38" s="2" customFormat="1" ht="15" spans="1:7">
      <c r="A38" s="5" t="s">
        <v>45</v>
      </c>
      <c r="B38" s="7">
        <v>0.251</v>
      </c>
      <c r="C38" s="7">
        <v>0.1921</v>
      </c>
      <c r="D38" s="7">
        <v>0.1939</v>
      </c>
      <c r="E38" s="7">
        <f t="shared" si="0"/>
        <v>0.212333333333333</v>
      </c>
      <c r="F38" s="5">
        <f t="shared" si="1"/>
        <v>0.0334984079223675</v>
      </c>
      <c r="G38" s="5">
        <f>5*(E38-0.0161)/0.0069</f>
        <v>142.19806763285</v>
      </c>
    </row>
    <row r="39" s="2" customFormat="1" ht="15" spans="1:7">
      <c r="A39" s="5" t="s">
        <v>46</v>
      </c>
      <c r="B39" s="7">
        <v>0.03</v>
      </c>
      <c r="C39" s="7">
        <v>0.0186</v>
      </c>
      <c r="D39" s="7">
        <v>0.0296</v>
      </c>
      <c r="E39" s="7">
        <f t="shared" si="0"/>
        <v>0.0260666666666667</v>
      </c>
      <c r="F39" s="5">
        <f t="shared" si="1"/>
        <v>0.00646941522344434</v>
      </c>
      <c r="G39" s="5">
        <f t="shared" ref="G39:G67" si="3">5*(E39-0.0161)/0.0069</f>
        <v>7.22222222222222</v>
      </c>
    </row>
    <row r="40" s="2" customFormat="1" ht="15" spans="1:7">
      <c r="A40" s="5" t="s">
        <v>47</v>
      </c>
      <c r="B40" s="7">
        <v>0.0759</v>
      </c>
      <c r="C40" s="7">
        <v>0.0574</v>
      </c>
      <c r="D40" s="7">
        <v>0.0577</v>
      </c>
      <c r="E40" s="7">
        <f t="shared" si="0"/>
        <v>0.0636666666666667</v>
      </c>
      <c r="F40" s="5">
        <f t="shared" si="1"/>
        <v>0.0105954392704283</v>
      </c>
      <c r="G40" s="5">
        <f t="shared" si="3"/>
        <v>34.4685990338164</v>
      </c>
    </row>
    <row r="41" s="2" customFormat="1" ht="15" spans="1:7">
      <c r="A41" s="5" t="s">
        <v>48</v>
      </c>
      <c r="B41" s="7">
        <v>0.0217</v>
      </c>
      <c r="C41" s="7">
        <v>0.0083</v>
      </c>
      <c r="D41" s="7">
        <v>0.0294</v>
      </c>
      <c r="E41" s="7">
        <f t="shared" si="0"/>
        <v>0.0198</v>
      </c>
      <c r="F41" s="5">
        <f t="shared" si="1"/>
        <v>0.010677546534668</v>
      </c>
      <c r="G41" s="5">
        <f t="shared" si="3"/>
        <v>2.68115942028985</v>
      </c>
    </row>
    <row r="42" s="2" customFormat="1" ht="15" spans="1:7">
      <c r="A42" s="5" t="s">
        <v>49</v>
      </c>
      <c r="B42" s="7">
        <v>0</v>
      </c>
      <c r="C42" s="7">
        <v>0</v>
      </c>
      <c r="D42" s="7">
        <v>0</v>
      </c>
      <c r="E42" s="7">
        <f t="shared" si="0"/>
        <v>0</v>
      </c>
      <c r="F42" s="5">
        <f t="shared" si="1"/>
        <v>0</v>
      </c>
      <c r="G42" s="5">
        <f t="shared" si="3"/>
        <v>-11.6666666666667</v>
      </c>
    </row>
    <row r="43" s="2" customFormat="1" ht="15" spans="1:7">
      <c r="A43" s="5" t="s">
        <v>50</v>
      </c>
      <c r="B43" s="7">
        <v>0.0105</v>
      </c>
      <c r="C43" s="7">
        <v>0</v>
      </c>
      <c r="D43" s="7">
        <v>0.016</v>
      </c>
      <c r="E43" s="7">
        <f t="shared" si="0"/>
        <v>0.00883333333333333</v>
      </c>
      <c r="F43" s="5">
        <f t="shared" si="1"/>
        <v>0.00812916559883813</v>
      </c>
      <c r="G43" s="5">
        <f t="shared" si="3"/>
        <v>-5.26570048309179</v>
      </c>
    </row>
    <row r="44" s="2" customFormat="1" ht="15" spans="1:7">
      <c r="A44" s="5" t="s">
        <v>51</v>
      </c>
      <c r="B44" s="7">
        <v>0.076</v>
      </c>
      <c r="C44" s="7">
        <v>0.1415</v>
      </c>
      <c r="D44" s="7">
        <v>0.0769</v>
      </c>
      <c r="E44" s="7">
        <f t="shared" si="0"/>
        <v>0.0981333333333333</v>
      </c>
      <c r="F44" s="5">
        <f t="shared" si="1"/>
        <v>0.0375593308424595</v>
      </c>
      <c r="G44" s="5">
        <f t="shared" si="3"/>
        <v>59.4444444444444</v>
      </c>
    </row>
    <row r="45" s="2" customFormat="1" ht="15" spans="1:7">
      <c r="A45" s="5" t="s">
        <v>52</v>
      </c>
      <c r="B45" s="7">
        <v>0.1263</v>
      </c>
      <c r="C45" s="7">
        <v>0.0691</v>
      </c>
      <c r="D45" s="7">
        <v>0.0936</v>
      </c>
      <c r="E45" s="7">
        <f t="shared" si="0"/>
        <v>0.0963333333333333</v>
      </c>
      <c r="F45" s="5">
        <f t="shared" si="1"/>
        <v>0.0286977931788027</v>
      </c>
      <c r="G45" s="5">
        <f t="shared" si="3"/>
        <v>58.1400966183575</v>
      </c>
    </row>
    <row r="46" s="2" customFormat="1" ht="15" spans="1:7">
      <c r="A46" s="5" t="s">
        <v>53</v>
      </c>
      <c r="B46" s="7">
        <v>0.0935</v>
      </c>
      <c r="C46" s="7">
        <v>0.1411</v>
      </c>
      <c r="D46" s="7">
        <v>0.0622</v>
      </c>
      <c r="E46" s="7">
        <f t="shared" si="0"/>
        <v>0.0989333333333333</v>
      </c>
      <c r="F46" s="5">
        <f t="shared" si="1"/>
        <v>0.0397296279032831</v>
      </c>
      <c r="G46" s="5">
        <f t="shared" si="3"/>
        <v>60.024154589372</v>
      </c>
    </row>
    <row r="47" s="2" customFormat="1" ht="15" spans="1:7">
      <c r="A47" s="5" t="s">
        <v>54</v>
      </c>
      <c r="B47" s="7">
        <v>0.0618</v>
      </c>
      <c r="C47" s="7">
        <v>0.0197</v>
      </c>
      <c r="D47" s="7">
        <v>0.0612</v>
      </c>
      <c r="E47" s="7">
        <f t="shared" si="0"/>
        <v>0.0475666666666667</v>
      </c>
      <c r="F47" s="5">
        <f t="shared" si="1"/>
        <v>0.0241351058280948</v>
      </c>
      <c r="G47" s="5">
        <f t="shared" si="3"/>
        <v>22.8019323671498</v>
      </c>
    </row>
    <row r="48" s="2" customFormat="1" ht="15" spans="1:7">
      <c r="A48" s="5" t="s">
        <v>55</v>
      </c>
      <c r="B48" s="7">
        <v>0.971</v>
      </c>
      <c r="C48" s="7">
        <v>0.9484</v>
      </c>
      <c r="D48" s="7">
        <v>0.9801</v>
      </c>
      <c r="E48" s="7">
        <f t="shared" si="0"/>
        <v>0.9665</v>
      </c>
      <c r="F48" s="5">
        <f t="shared" si="1"/>
        <v>0.0163220709470336</v>
      </c>
      <c r="G48" s="5">
        <f t="shared" si="3"/>
        <v>688.695652173913</v>
      </c>
    </row>
    <row r="49" s="2" customFormat="1" ht="15" spans="1:7">
      <c r="A49" s="5" t="s">
        <v>56</v>
      </c>
      <c r="B49" s="7">
        <v>0.0101</v>
      </c>
      <c r="C49" s="7">
        <v>0</v>
      </c>
      <c r="D49" s="7">
        <v>0.0043</v>
      </c>
      <c r="E49" s="7">
        <f t="shared" si="0"/>
        <v>0.0048</v>
      </c>
      <c r="F49" s="5">
        <f t="shared" si="1"/>
        <v>0.00506853035898967</v>
      </c>
      <c r="G49" s="5">
        <f t="shared" si="3"/>
        <v>-8.18840579710145</v>
      </c>
    </row>
    <row r="50" s="2" customFormat="1" ht="15" spans="1:7">
      <c r="A50" s="5" t="s">
        <v>57</v>
      </c>
      <c r="B50" s="7">
        <v>0</v>
      </c>
      <c r="C50" s="7">
        <v>0</v>
      </c>
      <c r="D50" s="7">
        <v>0</v>
      </c>
      <c r="E50" s="7">
        <f t="shared" si="0"/>
        <v>0</v>
      </c>
      <c r="F50" s="5">
        <f t="shared" si="1"/>
        <v>0</v>
      </c>
      <c r="G50" s="5">
        <f t="shared" si="3"/>
        <v>-11.6666666666667</v>
      </c>
    </row>
    <row r="51" s="2" customFormat="1" ht="15" spans="1:7">
      <c r="A51" s="5" t="s">
        <v>58</v>
      </c>
      <c r="B51" s="7">
        <v>0.0173</v>
      </c>
      <c r="C51" s="7">
        <v>0.0077</v>
      </c>
      <c r="D51" s="7">
        <v>0.00849999999999998</v>
      </c>
      <c r="E51" s="7">
        <f t="shared" si="0"/>
        <v>0.0111666666666667</v>
      </c>
      <c r="F51" s="5">
        <f t="shared" si="1"/>
        <v>0.00532666249478352</v>
      </c>
      <c r="G51" s="5">
        <f t="shared" si="3"/>
        <v>-3.57487922705314</v>
      </c>
    </row>
    <row r="52" s="2" customFormat="1" ht="15" spans="1:7">
      <c r="A52" s="5" t="s">
        <v>59</v>
      </c>
      <c r="B52" s="7">
        <v>0.0299</v>
      </c>
      <c r="C52" s="7">
        <v>0.0969</v>
      </c>
      <c r="D52" s="7">
        <v>0.0667</v>
      </c>
      <c r="E52" s="7">
        <f t="shared" si="0"/>
        <v>0.0645</v>
      </c>
      <c r="F52" s="5">
        <f t="shared" si="1"/>
        <v>0.033554135363618</v>
      </c>
      <c r="G52" s="5">
        <f t="shared" si="3"/>
        <v>35.0724637681159</v>
      </c>
    </row>
    <row r="53" s="2" customFormat="1" ht="15" spans="1:7">
      <c r="A53" s="5" t="s">
        <v>60</v>
      </c>
      <c r="B53" s="7">
        <v>0.0997</v>
      </c>
      <c r="C53" s="7">
        <v>0.0469</v>
      </c>
      <c r="D53" s="7">
        <v>0.0887</v>
      </c>
      <c r="E53" s="7">
        <f t="shared" si="0"/>
        <v>0.0784333333333333</v>
      </c>
      <c r="F53" s="5">
        <f t="shared" si="1"/>
        <v>0.0278570158727264</v>
      </c>
      <c r="G53" s="5">
        <f t="shared" si="3"/>
        <v>45.1690821256039</v>
      </c>
    </row>
    <row r="54" s="2" customFormat="1" ht="15" spans="1:7">
      <c r="A54" s="5" t="s">
        <v>61</v>
      </c>
      <c r="B54" s="7"/>
      <c r="C54" s="7">
        <v>1.7783</v>
      </c>
      <c r="D54" s="7">
        <v>1.8322</v>
      </c>
      <c r="E54" s="7">
        <f t="shared" si="0"/>
        <v>1.80525</v>
      </c>
      <c r="F54" s="5">
        <f t="shared" si="1"/>
        <v>0.038113055505955</v>
      </c>
      <c r="G54" s="5">
        <f t="shared" si="3"/>
        <v>1296.48550724638</v>
      </c>
    </row>
    <row r="55" s="2" customFormat="1" ht="15" spans="1:7">
      <c r="A55" s="5" t="s">
        <v>62</v>
      </c>
      <c r="B55" s="7">
        <v>0</v>
      </c>
      <c r="C55" s="7">
        <v>0</v>
      </c>
      <c r="D55" s="7">
        <v>0</v>
      </c>
      <c r="E55" s="7">
        <f t="shared" si="0"/>
        <v>0</v>
      </c>
      <c r="F55" s="5">
        <f t="shared" si="1"/>
        <v>0</v>
      </c>
      <c r="G55" s="5">
        <f t="shared" si="3"/>
        <v>-11.6666666666667</v>
      </c>
    </row>
    <row r="56" s="2" customFormat="1" ht="15" spans="1:7">
      <c r="A56" s="5" t="s">
        <v>63</v>
      </c>
      <c r="B56" s="7">
        <v>0</v>
      </c>
      <c r="C56" s="7">
        <v>0</v>
      </c>
      <c r="D56" s="7">
        <v>0</v>
      </c>
      <c r="E56" s="7">
        <f t="shared" si="0"/>
        <v>0</v>
      </c>
      <c r="F56" s="5">
        <f t="shared" si="1"/>
        <v>0</v>
      </c>
      <c r="G56" s="5">
        <f t="shared" si="3"/>
        <v>-11.6666666666667</v>
      </c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0"/>
        <v>0</v>
      </c>
      <c r="F57" s="5">
        <f t="shared" si="1"/>
        <v>0</v>
      </c>
      <c r="G57" s="5">
        <f t="shared" si="3"/>
        <v>-11.6666666666667</v>
      </c>
    </row>
    <row r="58" s="2" customFormat="1" ht="15" spans="1:7">
      <c r="A58" s="5" t="s">
        <v>65</v>
      </c>
      <c r="B58" s="7">
        <v>0</v>
      </c>
      <c r="C58" s="7">
        <v>0</v>
      </c>
      <c r="D58" s="7">
        <v>0</v>
      </c>
      <c r="E58" s="7">
        <f t="shared" si="0"/>
        <v>0</v>
      </c>
      <c r="F58" s="5">
        <f t="shared" si="1"/>
        <v>0</v>
      </c>
      <c r="G58" s="7">
        <f t="shared" si="3"/>
        <v>-11.6666666666667</v>
      </c>
    </row>
    <row r="59" s="2" customFormat="1" ht="15" spans="1:7">
      <c r="A59" s="5" t="s">
        <v>66</v>
      </c>
      <c r="B59" s="7">
        <v>0</v>
      </c>
      <c r="C59" s="7">
        <v>0</v>
      </c>
      <c r="D59" s="7">
        <v>0</v>
      </c>
      <c r="E59" s="7">
        <f t="shared" si="0"/>
        <v>0</v>
      </c>
      <c r="F59" s="5">
        <f t="shared" si="1"/>
        <v>0</v>
      </c>
      <c r="G59" s="5">
        <f t="shared" si="3"/>
        <v>-11.6666666666667</v>
      </c>
    </row>
    <row r="60" s="2" customFormat="1" ht="15" spans="1:7">
      <c r="A60" s="5" t="s">
        <v>67</v>
      </c>
      <c r="B60" s="7">
        <v>0.0478</v>
      </c>
      <c r="C60" s="7">
        <v>0.1003</v>
      </c>
      <c r="D60" s="7">
        <v>0.0812</v>
      </c>
      <c r="E60" s="7">
        <f t="shared" si="0"/>
        <v>0.0764333333333333</v>
      </c>
      <c r="F60" s="5">
        <f t="shared" si="1"/>
        <v>0.0265726049406778</v>
      </c>
      <c r="G60" s="7">
        <f t="shared" si="3"/>
        <v>43.719806763285</v>
      </c>
    </row>
    <row r="61" s="2" customFormat="1" ht="15" spans="1:7">
      <c r="A61" s="5" t="s">
        <v>68</v>
      </c>
      <c r="B61" s="7">
        <v>0.0651</v>
      </c>
      <c r="C61" s="7">
        <v>0.03</v>
      </c>
      <c r="D61" s="7">
        <v>0.0723</v>
      </c>
      <c r="E61" s="7">
        <f t="shared" si="0"/>
        <v>0.0558</v>
      </c>
      <c r="F61" s="5">
        <f t="shared" si="1"/>
        <v>0.0226316150550508</v>
      </c>
      <c r="G61" s="5">
        <f t="shared" si="3"/>
        <v>28.768115942029</v>
      </c>
    </row>
    <row r="62" s="2" customFormat="1" ht="15" spans="1:7">
      <c r="A62" s="5" t="s">
        <v>69</v>
      </c>
      <c r="B62" s="7">
        <v>0</v>
      </c>
      <c r="C62" s="7">
        <v>0</v>
      </c>
      <c r="D62" s="7">
        <v>0</v>
      </c>
      <c r="E62" s="7">
        <f t="shared" si="0"/>
        <v>0</v>
      </c>
      <c r="F62" s="5">
        <f t="shared" si="1"/>
        <v>0</v>
      </c>
      <c r="G62" s="5">
        <f t="shared" si="3"/>
        <v>-11.6666666666667</v>
      </c>
    </row>
    <row r="63" s="2" customFormat="1" ht="15" spans="1:7">
      <c r="A63" s="5" t="s">
        <v>70</v>
      </c>
      <c r="B63" s="7">
        <v>0.0118</v>
      </c>
      <c r="C63" s="7">
        <v>0.005</v>
      </c>
      <c r="D63" s="7">
        <v>0.0058</v>
      </c>
      <c r="E63" s="7">
        <f t="shared" si="0"/>
        <v>0.00753333333333333</v>
      </c>
      <c r="F63" s="5">
        <f t="shared" si="1"/>
        <v>0.00371662929727103</v>
      </c>
      <c r="G63" s="5">
        <f t="shared" si="3"/>
        <v>-6.20772946859903</v>
      </c>
    </row>
    <row r="64" s="2" customFormat="1" ht="15" spans="1:7">
      <c r="A64" s="5" t="s">
        <v>71</v>
      </c>
      <c r="B64" s="7">
        <v>0</v>
      </c>
      <c r="C64" s="7">
        <v>0</v>
      </c>
      <c r="D64" s="7">
        <v>0</v>
      </c>
      <c r="E64" s="7">
        <f t="shared" si="0"/>
        <v>0</v>
      </c>
      <c r="F64" s="5">
        <f t="shared" si="1"/>
        <v>0</v>
      </c>
      <c r="G64" s="5">
        <f t="shared" si="3"/>
        <v>-11.6666666666667</v>
      </c>
    </row>
    <row r="65" s="2" customFormat="1" ht="15" spans="1:7">
      <c r="A65" s="5" t="s">
        <v>72</v>
      </c>
      <c r="B65" s="7">
        <v>0</v>
      </c>
      <c r="C65" s="7">
        <v>0</v>
      </c>
      <c r="D65" s="7">
        <v>0</v>
      </c>
      <c r="E65" s="7">
        <f t="shared" si="0"/>
        <v>0</v>
      </c>
      <c r="F65" s="5">
        <f t="shared" si="1"/>
        <v>0</v>
      </c>
      <c r="G65" s="5">
        <f t="shared" si="3"/>
        <v>-11.6666666666667</v>
      </c>
    </row>
    <row r="66" s="2" customFormat="1" ht="15" spans="1:7">
      <c r="A66" s="5" t="s">
        <v>73</v>
      </c>
      <c r="B66" s="7">
        <v>0</v>
      </c>
      <c r="C66" s="7">
        <v>0</v>
      </c>
      <c r="D66" s="7">
        <v>0</v>
      </c>
      <c r="E66" s="7">
        <f t="shared" si="0"/>
        <v>0</v>
      </c>
      <c r="F66" s="5">
        <f t="shared" si="1"/>
        <v>0</v>
      </c>
      <c r="G66" s="7">
        <f t="shared" si="3"/>
        <v>-11.6666666666667</v>
      </c>
    </row>
    <row r="67" s="2" customFormat="1" ht="15" spans="1:7">
      <c r="A67" s="5" t="s">
        <v>74</v>
      </c>
      <c r="B67" s="7"/>
      <c r="C67" s="7">
        <v>1.078</v>
      </c>
      <c r="D67" s="7">
        <v>1.0251</v>
      </c>
      <c r="E67" s="7">
        <f t="shared" si="0"/>
        <v>1.05155</v>
      </c>
      <c r="F67" s="5">
        <f t="shared" si="1"/>
        <v>0.0374059487247685</v>
      </c>
      <c r="G67" s="5">
        <f t="shared" si="3"/>
        <v>750.326086956522</v>
      </c>
    </row>
    <row r="68" s="1" customFormat="1" ht="15" spans="1:7">
      <c r="A68" s="5" t="s">
        <v>75</v>
      </c>
      <c r="B68" s="7">
        <v>0.0929</v>
      </c>
      <c r="C68" s="7">
        <v>0.051</v>
      </c>
      <c r="D68" s="7">
        <v>0.0525</v>
      </c>
      <c r="E68" s="7">
        <f t="shared" si="0"/>
        <v>0.0654666666666667</v>
      </c>
      <c r="F68" s="5">
        <f t="shared" si="1"/>
        <v>0.0237697987650997</v>
      </c>
      <c r="G68" s="5">
        <f>5*(E68-0.0008)/0.0049</f>
        <v>65.9863945578231</v>
      </c>
    </row>
    <row r="69" s="1" customFormat="1" ht="15" spans="1:7">
      <c r="A69" s="5" t="s">
        <v>76</v>
      </c>
      <c r="B69" s="7">
        <v>0</v>
      </c>
      <c r="C69" s="7">
        <v>0</v>
      </c>
      <c r="D69" s="7">
        <v>0</v>
      </c>
      <c r="E69" s="7">
        <f t="shared" si="0"/>
        <v>0</v>
      </c>
      <c r="F69" s="5">
        <f t="shared" si="1"/>
        <v>0</v>
      </c>
      <c r="G69" s="5">
        <f t="shared" ref="G69:G97" si="4">5*(E69-0.0008)/0.0049</f>
        <v>-0.816326530612245</v>
      </c>
    </row>
    <row r="70" s="1" customFormat="1" ht="15" spans="1:7">
      <c r="A70" s="5" t="s">
        <v>77</v>
      </c>
      <c r="B70" s="7">
        <v>0</v>
      </c>
      <c r="C70" s="7">
        <v>0</v>
      </c>
      <c r="D70" s="7">
        <v>0</v>
      </c>
      <c r="E70" s="7">
        <f t="shared" si="0"/>
        <v>0</v>
      </c>
      <c r="F70" s="5">
        <f t="shared" si="1"/>
        <v>0</v>
      </c>
      <c r="G70" s="5">
        <f t="shared" si="4"/>
        <v>-0.816326530612245</v>
      </c>
    </row>
    <row r="71" s="1" customFormat="1" ht="15" spans="1:7">
      <c r="A71" s="5" t="s">
        <v>78</v>
      </c>
      <c r="B71" s="7">
        <v>0</v>
      </c>
      <c r="C71" s="7">
        <v>0</v>
      </c>
      <c r="D71" s="7">
        <v>0</v>
      </c>
      <c r="E71" s="7">
        <f t="shared" si="0"/>
        <v>0</v>
      </c>
      <c r="F71" s="5">
        <f t="shared" si="1"/>
        <v>0</v>
      </c>
      <c r="G71" s="5">
        <f t="shared" si="4"/>
        <v>-0.816326530612245</v>
      </c>
    </row>
    <row r="72" s="1" customFormat="1" ht="15" spans="1:7">
      <c r="A72" s="5" t="s">
        <v>79</v>
      </c>
      <c r="B72" s="7">
        <v>0</v>
      </c>
      <c r="C72" s="7">
        <v>0</v>
      </c>
      <c r="D72" s="7">
        <v>0</v>
      </c>
      <c r="E72" s="7">
        <f t="shared" si="0"/>
        <v>0</v>
      </c>
      <c r="F72" s="5">
        <f t="shared" si="1"/>
        <v>0</v>
      </c>
      <c r="G72" s="5">
        <f t="shared" si="4"/>
        <v>-0.816326530612245</v>
      </c>
    </row>
    <row r="73" s="1" customFormat="1" ht="15" spans="1:7">
      <c r="A73" s="5" t="s">
        <v>80</v>
      </c>
      <c r="B73" s="7">
        <v>0</v>
      </c>
      <c r="C73" s="7">
        <v>0</v>
      </c>
      <c r="D73" s="7">
        <v>0</v>
      </c>
      <c r="E73" s="7">
        <f t="shared" ref="E73:E97" si="5">AVERAGE(B73:D73)</f>
        <v>0</v>
      </c>
      <c r="F73" s="5">
        <f t="shared" si="1"/>
        <v>0</v>
      </c>
      <c r="G73" s="5">
        <f t="shared" si="4"/>
        <v>-0.816326530612245</v>
      </c>
    </row>
    <row r="74" s="1" customFormat="1" ht="15" spans="1:7">
      <c r="A74" s="5" t="s">
        <v>81</v>
      </c>
      <c r="B74" s="7">
        <v>0.0073</v>
      </c>
      <c r="C74" s="7">
        <v>0.0471</v>
      </c>
      <c r="D74" s="7">
        <v>0.00409999999999999</v>
      </c>
      <c r="E74" s="7">
        <f t="shared" si="5"/>
        <v>0.0195</v>
      </c>
      <c r="F74" s="5">
        <f t="shared" ref="F74:F97" si="6">STDEVA(B74:D74)</f>
        <v>0.0239557926189054</v>
      </c>
      <c r="G74" s="5">
        <f t="shared" si="4"/>
        <v>19.0816326530612</v>
      </c>
    </row>
    <row r="75" s="1" customFormat="1" ht="15" spans="1:7">
      <c r="A75" s="5" t="s">
        <v>82</v>
      </c>
      <c r="B75" s="7">
        <v>1.1358</v>
      </c>
      <c r="C75" s="7">
        <v>1.1232</v>
      </c>
      <c r="D75" s="7">
        <v>1.2139</v>
      </c>
      <c r="E75" s="7">
        <f t="shared" si="5"/>
        <v>1.15763333333333</v>
      </c>
      <c r="F75" s="5">
        <f t="shared" si="6"/>
        <v>0.0491339326060243</v>
      </c>
      <c r="G75" s="5">
        <f t="shared" si="4"/>
        <v>1180.44217687075</v>
      </c>
    </row>
    <row r="76" s="1" customFormat="1" ht="15" spans="1:7">
      <c r="A76" s="5" t="s">
        <v>83</v>
      </c>
      <c r="B76" s="7">
        <v>1.7006</v>
      </c>
      <c r="C76" s="7">
        <v>1.7875</v>
      </c>
      <c r="D76" s="7">
        <v>1.688</v>
      </c>
      <c r="E76" s="7">
        <f t="shared" si="5"/>
        <v>1.72536666666667</v>
      </c>
      <c r="F76" s="5">
        <f t="shared" si="6"/>
        <v>0.0541765939620916</v>
      </c>
      <c r="G76" s="5">
        <f t="shared" si="4"/>
        <v>1759.76190476191</v>
      </c>
    </row>
    <row r="77" s="1" customFormat="1" ht="15" spans="1:7">
      <c r="A77" s="5" t="s">
        <v>84</v>
      </c>
      <c r="B77" s="7">
        <v>1.8028</v>
      </c>
      <c r="C77" s="7">
        <v>1.7158</v>
      </c>
      <c r="D77" s="7">
        <v>1.7045</v>
      </c>
      <c r="E77" s="7">
        <f t="shared" si="5"/>
        <v>1.74103333333333</v>
      </c>
      <c r="F77" s="5">
        <f t="shared" si="6"/>
        <v>0.0537890633245582</v>
      </c>
      <c r="G77" s="5">
        <f t="shared" si="4"/>
        <v>1775.74829931973</v>
      </c>
    </row>
    <row r="78" s="1" customFormat="1" ht="15" spans="1:7">
      <c r="A78" s="5" t="s">
        <v>85</v>
      </c>
      <c r="B78" s="7">
        <v>0</v>
      </c>
      <c r="C78" s="7">
        <v>0</v>
      </c>
      <c r="D78" s="7">
        <v>0</v>
      </c>
      <c r="E78" s="7">
        <f t="shared" si="5"/>
        <v>0</v>
      </c>
      <c r="F78" s="5">
        <f t="shared" si="6"/>
        <v>0</v>
      </c>
      <c r="G78" s="5">
        <f t="shared" si="4"/>
        <v>-0.816326530612245</v>
      </c>
    </row>
    <row r="79" s="1" customFormat="1" ht="15" spans="1:7">
      <c r="A79" s="5" t="s">
        <v>86</v>
      </c>
      <c r="B79" s="7">
        <v>0</v>
      </c>
      <c r="C79" s="7">
        <v>0</v>
      </c>
      <c r="D79" s="7">
        <v>0</v>
      </c>
      <c r="E79" s="7">
        <f t="shared" si="5"/>
        <v>0</v>
      </c>
      <c r="F79" s="5">
        <f t="shared" si="6"/>
        <v>0</v>
      </c>
      <c r="G79" s="5">
        <f t="shared" si="4"/>
        <v>-0.816326530612245</v>
      </c>
    </row>
    <row r="80" s="1" customFormat="1" ht="15" spans="1:7">
      <c r="A80" s="5" t="s">
        <v>87</v>
      </c>
      <c r="B80" s="7">
        <v>0</v>
      </c>
      <c r="C80" s="7">
        <v>0</v>
      </c>
      <c r="D80" s="7">
        <v>0</v>
      </c>
      <c r="E80" s="7">
        <f t="shared" si="5"/>
        <v>0</v>
      </c>
      <c r="F80" s="5">
        <f t="shared" si="6"/>
        <v>0</v>
      </c>
      <c r="G80" s="5">
        <f t="shared" si="4"/>
        <v>-0.816326530612245</v>
      </c>
    </row>
    <row r="81" s="1" customFormat="1" ht="15" spans="1:7">
      <c r="A81" s="5" t="s">
        <v>88</v>
      </c>
      <c r="B81" s="7">
        <v>0</v>
      </c>
      <c r="C81" s="7">
        <v>0</v>
      </c>
      <c r="D81" s="7">
        <v>0</v>
      </c>
      <c r="E81" s="7">
        <f t="shared" si="5"/>
        <v>0</v>
      </c>
      <c r="F81" s="5">
        <f t="shared" si="6"/>
        <v>0</v>
      </c>
      <c r="G81" s="5">
        <f t="shared" si="4"/>
        <v>-0.816326530612245</v>
      </c>
    </row>
    <row r="82" s="1" customFormat="1" ht="15" spans="1:7">
      <c r="A82" s="5" t="s">
        <v>89</v>
      </c>
      <c r="B82" s="7">
        <v>0.0313</v>
      </c>
      <c r="C82" s="7">
        <v>0.0694</v>
      </c>
      <c r="D82" s="7">
        <v>0.0405</v>
      </c>
      <c r="E82" s="7">
        <f t="shared" si="5"/>
        <v>0.0470666666666667</v>
      </c>
      <c r="F82" s="5">
        <f t="shared" si="6"/>
        <v>0.0198807276862124</v>
      </c>
      <c r="G82" s="5">
        <f t="shared" si="4"/>
        <v>47.2108843537415</v>
      </c>
    </row>
    <row r="83" s="1" customFormat="1" ht="15" spans="1:7">
      <c r="A83" s="5" t="s">
        <v>90</v>
      </c>
      <c r="B83" s="7">
        <v>0.0486</v>
      </c>
      <c r="C83" s="7">
        <v>0.0207</v>
      </c>
      <c r="D83" s="7">
        <v>0.0404</v>
      </c>
      <c r="E83" s="7">
        <f t="shared" si="5"/>
        <v>0.0365666666666667</v>
      </c>
      <c r="F83" s="5">
        <f t="shared" si="6"/>
        <v>0.0143395722855786</v>
      </c>
      <c r="G83" s="5">
        <f t="shared" si="4"/>
        <v>36.4965986394558</v>
      </c>
    </row>
    <row r="84" s="1" customFormat="1" ht="15" spans="1:7">
      <c r="A84" s="5" t="s">
        <v>91</v>
      </c>
      <c r="B84" s="7">
        <v>0</v>
      </c>
      <c r="C84" s="7">
        <v>0</v>
      </c>
      <c r="D84" s="7">
        <v>0</v>
      </c>
      <c r="E84" s="7">
        <f t="shared" si="5"/>
        <v>0</v>
      </c>
      <c r="F84" s="5">
        <f t="shared" si="6"/>
        <v>0</v>
      </c>
      <c r="G84" s="5">
        <f t="shared" si="4"/>
        <v>-0.816326530612245</v>
      </c>
    </row>
    <row r="85" s="1" customFormat="1" ht="15" spans="1:7">
      <c r="A85" s="5" t="s">
        <v>92</v>
      </c>
      <c r="B85" s="7">
        <v>0</v>
      </c>
      <c r="C85" s="7">
        <v>0</v>
      </c>
      <c r="D85" s="7">
        <v>0</v>
      </c>
      <c r="E85" s="7">
        <f t="shared" si="5"/>
        <v>0</v>
      </c>
      <c r="F85" s="5">
        <f t="shared" si="6"/>
        <v>0</v>
      </c>
      <c r="G85" s="5">
        <f t="shared" si="4"/>
        <v>-0.816326530612245</v>
      </c>
    </row>
    <row r="86" s="1" customFormat="1" ht="15" spans="1:7">
      <c r="A86" s="5" t="s">
        <v>93</v>
      </c>
      <c r="B86" s="7">
        <v>0</v>
      </c>
      <c r="C86" s="7">
        <v>0</v>
      </c>
      <c r="D86" s="7">
        <v>0</v>
      </c>
      <c r="E86" s="7">
        <f t="shared" si="5"/>
        <v>0</v>
      </c>
      <c r="F86" s="5">
        <f t="shared" si="6"/>
        <v>0</v>
      </c>
      <c r="G86" s="5">
        <f t="shared" si="4"/>
        <v>-0.816326530612245</v>
      </c>
    </row>
    <row r="87" s="1" customFormat="1" ht="15" spans="1:7">
      <c r="A87" s="5" t="s">
        <v>94</v>
      </c>
      <c r="B87" s="7">
        <v>0</v>
      </c>
      <c r="C87" s="7">
        <v>0</v>
      </c>
      <c r="D87" s="7">
        <v>0</v>
      </c>
      <c r="E87" s="7">
        <f t="shared" si="5"/>
        <v>0</v>
      </c>
      <c r="F87" s="5">
        <f t="shared" si="6"/>
        <v>0</v>
      </c>
      <c r="G87" s="5">
        <f t="shared" si="4"/>
        <v>-0.816326530612245</v>
      </c>
    </row>
    <row r="88" s="1" customFormat="1" ht="15" spans="1:7">
      <c r="A88" s="5" t="s">
        <v>95</v>
      </c>
      <c r="B88" s="7">
        <v>0</v>
      </c>
      <c r="C88" s="7">
        <v>0</v>
      </c>
      <c r="D88" s="7">
        <v>0</v>
      </c>
      <c r="E88" s="7">
        <f t="shared" si="5"/>
        <v>0</v>
      </c>
      <c r="F88" s="5">
        <f t="shared" si="6"/>
        <v>0</v>
      </c>
      <c r="G88" s="5">
        <f t="shared" si="4"/>
        <v>-0.816326530612245</v>
      </c>
    </row>
    <row r="89" s="1" customFormat="1" ht="15" spans="1:7">
      <c r="A89" s="5" t="s">
        <v>96</v>
      </c>
      <c r="B89" s="7">
        <v>0.8742</v>
      </c>
      <c r="C89" s="7">
        <v>0.8958</v>
      </c>
      <c r="D89" s="7">
        <v>0.9206</v>
      </c>
      <c r="E89" s="7">
        <f t="shared" si="5"/>
        <v>0.896866666666667</v>
      </c>
      <c r="F89" s="5">
        <f t="shared" si="6"/>
        <v>0.0232183835211096</v>
      </c>
      <c r="G89" s="5">
        <f t="shared" si="4"/>
        <v>914.353741496598</v>
      </c>
    </row>
    <row r="90" s="1" customFormat="1" ht="15" spans="1:7">
      <c r="A90" s="5" t="s">
        <v>97</v>
      </c>
      <c r="B90" s="7">
        <v>0</v>
      </c>
      <c r="C90" s="7">
        <v>0</v>
      </c>
      <c r="D90" s="7">
        <v>0</v>
      </c>
      <c r="E90" s="7">
        <f t="shared" si="5"/>
        <v>0</v>
      </c>
      <c r="F90" s="5">
        <f t="shared" si="6"/>
        <v>0</v>
      </c>
      <c r="G90" s="7">
        <f t="shared" si="4"/>
        <v>-0.816326530612245</v>
      </c>
    </row>
    <row r="91" s="1" customFormat="1" ht="15" spans="1:7">
      <c r="A91" s="5" t="s">
        <v>98</v>
      </c>
      <c r="B91" s="7">
        <v>1.6359</v>
      </c>
      <c r="C91" s="7">
        <v>1.6353</v>
      </c>
      <c r="D91" s="7">
        <v>1.5942</v>
      </c>
      <c r="E91" s="7">
        <f t="shared" si="5"/>
        <v>1.6218</v>
      </c>
      <c r="F91" s="5">
        <f t="shared" si="6"/>
        <v>0.0239041837342336</v>
      </c>
      <c r="G91" s="7">
        <f t="shared" si="4"/>
        <v>1654.08163265306</v>
      </c>
    </row>
    <row r="92" s="1" customFormat="1" ht="15" spans="1:7">
      <c r="A92" s="5" t="s">
        <v>99</v>
      </c>
      <c r="B92" s="7">
        <v>0</v>
      </c>
      <c r="C92" s="7">
        <v>0</v>
      </c>
      <c r="D92" s="7">
        <v>0</v>
      </c>
      <c r="E92" s="7">
        <f t="shared" si="5"/>
        <v>0</v>
      </c>
      <c r="F92" s="5">
        <f t="shared" si="6"/>
        <v>0</v>
      </c>
      <c r="G92" s="7">
        <f t="shared" si="4"/>
        <v>-0.816326530612245</v>
      </c>
    </row>
    <row r="93" s="1" customFormat="1" ht="15" spans="1:7">
      <c r="A93" s="5" t="s">
        <v>100</v>
      </c>
      <c r="B93" s="7">
        <v>0.1293</v>
      </c>
      <c r="C93" s="7">
        <v>0.1152</v>
      </c>
      <c r="D93" s="7">
        <v>0.121</v>
      </c>
      <c r="E93" s="7">
        <f t="shared" si="5"/>
        <v>0.121833333333333</v>
      </c>
      <c r="F93" s="5">
        <f t="shared" si="6"/>
        <v>0.00708684226812855</v>
      </c>
      <c r="G93" s="5">
        <f t="shared" si="4"/>
        <v>123.503401360544</v>
      </c>
    </row>
    <row r="94" s="1" customFormat="1" ht="15" spans="1:7">
      <c r="A94" s="5" t="s">
        <v>101</v>
      </c>
      <c r="B94" s="7">
        <v>0</v>
      </c>
      <c r="C94" s="7">
        <v>0</v>
      </c>
      <c r="D94" s="7">
        <v>0</v>
      </c>
      <c r="E94" s="7">
        <f t="shared" si="5"/>
        <v>0</v>
      </c>
      <c r="F94" s="5">
        <f t="shared" si="6"/>
        <v>0</v>
      </c>
      <c r="G94" s="5">
        <f t="shared" si="4"/>
        <v>-0.816326530612245</v>
      </c>
    </row>
    <row r="95" s="1" customFormat="1" ht="15" spans="1:7">
      <c r="A95" s="5" t="s">
        <v>102</v>
      </c>
      <c r="B95" s="7">
        <v>0</v>
      </c>
      <c r="C95" s="7">
        <v>0</v>
      </c>
      <c r="D95" s="7">
        <v>0</v>
      </c>
      <c r="E95" s="7">
        <f t="shared" si="5"/>
        <v>0</v>
      </c>
      <c r="F95" s="5">
        <f t="shared" si="6"/>
        <v>0</v>
      </c>
      <c r="G95" s="5">
        <f t="shared" si="4"/>
        <v>-0.816326530612245</v>
      </c>
    </row>
    <row r="96" s="1" customFormat="1" ht="15" spans="1:7">
      <c r="A96" s="5" t="s">
        <v>103</v>
      </c>
      <c r="B96" s="7">
        <v>0</v>
      </c>
      <c r="C96" s="7">
        <v>0</v>
      </c>
      <c r="D96" s="7">
        <v>0</v>
      </c>
      <c r="E96" s="7">
        <f t="shared" si="5"/>
        <v>0</v>
      </c>
      <c r="F96" s="5">
        <f t="shared" si="6"/>
        <v>0</v>
      </c>
      <c r="G96" s="5">
        <f t="shared" si="4"/>
        <v>-0.816326530612245</v>
      </c>
    </row>
    <row r="97" s="1" customFormat="1" ht="15" spans="1:7">
      <c r="A97" s="5" t="s">
        <v>104</v>
      </c>
      <c r="B97" s="7">
        <v>0</v>
      </c>
      <c r="C97" s="7">
        <v>0</v>
      </c>
      <c r="D97" s="7">
        <v>0</v>
      </c>
      <c r="E97" s="7">
        <f t="shared" si="5"/>
        <v>0</v>
      </c>
      <c r="F97" s="5">
        <f t="shared" si="6"/>
        <v>0</v>
      </c>
      <c r="G97" s="5">
        <f t="shared" si="4"/>
        <v>-0.816326530612245</v>
      </c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</sheetData>
  <mergeCells count="3">
    <mergeCell ref="A5:F5"/>
    <mergeCell ref="B6:E6"/>
    <mergeCell ref="A6:A7"/>
  </mergeCells>
  <pageMargins left="0.75" right="0.75" top="1" bottom="1" header="0.511805555555556" footer="0.511805555555556"/>
  <pageSetup paperSize="1" orientation="portrait" horizontalDpi="200" verticalDpi="2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workbookViewId="0">
      <selection activeCell="G17" sqref="G17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43368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107</v>
      </c>
      <c r="B5" s="9"/>
      <c r="C5" s="9"/>
      <c r="D5" s="9"/>
      <c r="E5" s="9"/>
      <c r="F5" s="9"/>
      <c r="G5" s="5"/>
    </row>
    <row r="6" s="2" customFormat="1" ht="15" spans="1:7">
      <c r="A6" s="9" t="s">
        <v>7</v>
      </c>
      <c r="B6" s="10" t="s">
        <v>108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0.0965</v>
      </c>
      <c r="C8" s="7">
        <v>0.103</v>
      </c>
      <c r="D8" s="7">
        <v>0.0716</v>
      </c>
      <c r="E8" s="7">
        <f>AVERAGE(B8:D8)</f>
        <v>0.0903666666666667</v>
      </c>
      <c r="F8" s="5">
        <f>5*(E8+0.0389)/0.0012</f>
        <v>538.611111111111</v>
      </c>
      <c r="G8" s="5">
        <f>STDEV(B8:D8)</f>
        <v>0.0165741767015238</v>
      </c>
    </row>
    <row r="9" s="2" customFormat="1" ht="15" spans="1:7">
      <c r="A9" s="5" t="s">
        <v>16</v>
      </c>
      <c r="B9" s="7">
        <v>0.0791</v>
      </c>
      <c r="C9" s="7">
        <v>0.0849</v>
      </c>
      <c r="D9" s="7">
        <v>0.1038</v>
      </c>
      <c r="E9" s="7">
        <f t="shared" ref="E9:E72" si="0">AVERAGE(B9:D9)</f>
        <v>0.0892666666666667</v>
      </c>
      <c r="F9" s="5">
        <f t="shared" ref="F9:F37" si="1">5*(E9+0.0389)/0.0012</f>
        <v>534.027777777778</v>
      </c>
      <c r="G9" s="5">
        <f>STDEV(B9:D9)</f>
        <v>0.0129160107360335</v>
      </c>
    </row>
    <row r="10" s="2" customFormat="1" ht="15" spans="1:7">
      <c r="A10" s="5" t="s">
        <v>17</v>
      </c>
      <c r="B10" s="7">
        <v>0</v>
      </c>
      <c r="C10" s="7">
        <v>0</v>
      </c>
      <c r="D10" s="7">
        <v>0</v>
      </c>
      <c r="E10" s="7">
        <f t="shared" si="0"/>
        <v>0</v>
      </c>
      <c r="F10" s="5">
        <f t="shared" si="1"/>
        <v>162.083333333333</v>
      </c>
      <c r="G10" s="5">
        <f>STDEV(B10:D10)</f>
        <v>0</v>
      </c>
    </row>
    <row r="11" s="2" customFormat="1" ht="15" spans="1:7">
      <c r="A11" s="5" t="s">
        <v>18</v>
      </c>
      <c r="B11" s="7">
        <v>0</v>
      </c>
      <c r="C11" s="7">
        <v>0</v>
      </c>
      <c r="D11" s="7">
        <v>0</v>
      </c>
      <c r="E11" s="7">
        <f t="shared" si="0"/>
        <v>0</v>
      </c>
      <c r="F11" s="5">
        <f t="shared" si="1"/>
        <v>162.083333333333</v>
      </c>
      <c r="G11" s="5">
        <f>STDEV(B11:D11)</f>
        <v>0</v>
      </c>
    </row>
    <row r="12" s="2" customFormat="1" ht="15" spans="1:7">
      <c r="A12" s="5" t="s">
        <v>19</v>
      </c>
      <c r="B12" s="7">
        <v>0.0448</v>
      </c>
      <c r="C12" s="7">
        <v>0.0441</v>
      </c>
      <c r="D12" s="7">
        <v>0.0504</v>
      </c>
      <c r="E12" s="7">
        <f t="shared" si="0"/>
        <v>0.0464333333333333</v>
      </c>
      <c r="F12" s="5">
        <f t="shared" si="1"/>
        <v>355.555555555556</v>
      </c>
      <c r="G12" s="5">
        <f>STDEV(B12:D12)</f>
        <v>0.00345301800362137</v>
      </c>
    </row>
    <row r="13" s="2" customFormat="1" ht="15" spans="1:7">
      <c r="A13" s="5" t="s">
        <v>20</v>
      </c>
      <c r="B13" s="7">
        <v>0</v>
      </c>
      <c r="C13" s="7">
        <v>0</v>
      </c>
      <c r="D13" s="7">
        <v>0</v>
      </c>
      <c r="E13" s="7">
        <f t="shared" si="0"/>
        <v>0</v>
      </c>
      <c r="F13" s="5">
        <f t="shared" si="1"/>
        <v>162.083333333333</v>
      </c>
      <c r="G13" s="7">
        <f t="shared" ref="G13:G76" si="2">STDEV(B13:D13)</f>
        <v>0</v>
      </c>
    </row>
    <row r="14" s="2" customFormat="1" ht="15" spans="1:7">
      <c r="A14" s="5" t="s">
        <v>21</v>
      </c>
      <c r="B14" s="7">
        <v>0.0411</v>
      </c>
      <c r="C14" s="7">
        <v>0.0615</v>
      </c>
      <c r="D14" s="7">
        <v>0.0297</v>
      </c>
      <c r="E14" s="7">
        <f t="shared" si="0"/>
        <v>0.0441</v>
      </c>
      <c r="F14" s="5">
        <f t="shared" si="1"/>
        <v>345.833333333333</v>
      </c>
      <c r="G14" s="5">
        <f t="shared" si="2"/>
        <v>0.0161108658985171</v>
      </c>
    </row>
    <row r="15" s="2" customFormat="1" ht="15" spans="1:7">
      <c r="A15" s="5" t="s">
        <v>22</v>
      </c>
      <c r="B15" s="7">
        <v>0.2924</v>
      </c>
      <c r="C15" s="7">
        <v>0.2388</v>
      </c>
      <c r="D15" s="7">
        <v>0.3146</v>
      </c>
      <c r="E15" s="7">
        <f t="shared" si="0"/>
        <v>0.281933333333333</v>
      </c>
      <c r="F15" s="5">
        <f t="shared" si="1"/>
        <v>1336.80555555556</v>
      </c>
      <c r="G15" s="5">
        <f t="shared" si="2"/>
        <v>0.0389688764699899</v>
      </c>
    </row>
    <row r="16" s="2" customFormat="1" ht="15" spans="1:7">
      <c r="A16" s="5" t="s">
        <v>23</v>
      </c>
      <c r="B16" s="7">
        <v>0</v>
      </c>
      <c r="C16" s="7">
        <v>0</v>
      </c>
      <c r="D16" s="7">
        <v>0</v>
      </c>
      <c r="E16" s="7">
        <f t="shared" si="0"/>
        <v>0</v>
      </c>
      <c r="F16" s="5">
        <f t="shared" si="1"/>
        <v>162.083333333333</v>
      </c>
      <c r="G16" s="7">
        <f t="shared" si="2"/>
        <v>0</v>
      </c>
    </row>
    <row r="17" s="2" customFormat="1" ht="15" spans="1:7">
      <c r="A17" s="5" t="s">
        <v>24</v>
      </c>
      <c r="B17" s="7">
        <v>0.0851</v>
      </c>
      <c r="C17" s="7">
        <v>0.1191</v>
      </c>
      <c r="D17" s="7">
        <v>0.13</v>
      </c>
      <c r="E17" s="7">
        <f t="shared" si="0"/>
        <v>0.1114</v>
      </c>
      <c r="F17" s="5">
        <f t="shared" si="1"/>
        <v>626.25</v>
      </c>
      <c r="G17" s="5">
        <f t="shared" si="2"/>
        <v>0.023419436372381</v>
      </c>
    </row>
    <row r="18" s="2" customFormat="1" ht="15" spans="1:7">
      <c r="A18" s="5" t="s">
        <v>25</v>
      </c>
      <c r="B18" s="7">
        <v>1.6187</v>
      </c>
      <c r="C18" s="7">
        <v>1.6462</v>
      </c>
      <c r="D18" s="7">
        <v>1.532</v>
      </c>
      <c r="E18" s="7">
        <f t="shared" si="0"/>
        <v>1.59896666666667</v>
      </c>
      <c r="F18" s="5">
        <f t="shared" si="1"/>
        <v>6824.44444444445</v>
      </c>
      <c r="G18" s="5">
        <f t="shared" si="2"/>
        <v>0.0596025446884052</v>
      </c>
    </row>
    <row r="19" s="2" customFormat="1" ht="15" spans="1:7">
      <c r="A19" s="5" t="s">
        <v>26</v>
      </c>
      <c r="B19" s="7">
        <v>0</v>
      </c>
      <c r="C19" s="7">
        <v>0</v>
      </c>
      <c r="D19" s="7">
        <v>0</v>
      </c>
      <c r="E19" s="7">
        <f t="shared" si="0"/>
        <v>0</v>
      </c>
      <c r="F19" s="5">
        <f t="shared" si="1"/>
        <v>162.083333333333</v>
      </c>
      <c r="G19" s="7">
        <f t="shared" si="2"/>
        <v>0</v>
      </c>
    </row>
    <row r="20" s="2" customFormat="1" ht="15" spans="1:7">
      <c r="A20" s="5" t="s">
        <v>27</v>
      </c>
      <c r="B20" s="7">
        <v>0</v>
      </c>
      <c r="C20" s="7">
        <v>0</v>
      </c>
      <c r="D20" s="7">
        <v>0</v>
      </c>
      <c r="E20" s="7">
        <f t="shared" si="0"/>
        <v>0</v>
      </c>
      <c r="F20" s="5">
        <f t="shared" si="1"/>
        <v>162.083333333333</v>
      </c>
      <c r="G20" s="5">
        <f t="shared" si="2"/>
        <v>0</v>
      </c>
    </row>
    <row r="21" s="2" customFormat="1" ht="15" spans="1:7">
      <c r="A21" s="5" t="s">
        <v>28</v>
      </c>
      <c r="B21" s="7">
        <v>0</v>
      </c>
      <c r="C21" s="7">
        <v>0</v>
      </c>
      <c r="D21" s="7">
        <v>0</v>
      </c>
      <c r="E21" s="7">
        <f t="shared" si="0"/>
        <v>0</v>
      </c>
      <c r="F21" s="5">
        <f t="shared" si="1"/>
        <v>162.083333333333</v>
      </c>
      <c r="G21" s="5">
        <f t="shared" si="2"/>
        <v>0</v>
      </c>
    </row>
    <row r="22" s="2" customFormat="1" ht="15" spans="1:7">
      <c r="A22" s="5" t="s">
        <v>29</v>
      </c>
      <c r="B22" s="7">
        <v>0.0255</v>
      </c>
      <c r="C22" s="7">
        <v>0.0847</v>
      </c>
      <c r="D22" s="7">
        <v>0.0147</v>
      </c>
      <c r="E22" s="7">
        <f t="shared" si="0"/>
        <v>0.0416333333333333</v>
      </c>
      <c r="F22" s="5">
        <f t="shared" si="1"/>
        <v>335.555555555556</v>
      </c>
      <c r="G22" s="5">
        <f t="shared" si="2"/>
        <v>0.0376857178959528</v>
      </c>
    </row>
    <row r="23" s="2" customFormat="1" ht="15" spans="1:7">
      <c r="A23" s="5" t="s">
        <v>30</v>
      </c>
      <c r="B23" s="7">
        <v>0.2556</v>
      </c>
      <c r="C23" s="7">
        <v>0.2195</v>
      </c>
      <c r="D23" s="7">
        <v>0.2613</v>
      </c>
      <c r="E23" s="7">
        <f t="shared" si="0"/>
        <v>0.245466666666667</v>
      </c>
      <c r="F23" s="5">
        <f t="shared" si="1"/>
        <v>1184.86111111111</v>
      </c>
      <c r="G23" s="5">
        <f t="shared" si="2"/>
        <v>0.0226676715463528</v>
      </c>
    </row>
    <row r="24" s="2" customFormat="1" ht="15" spans="1:7">
      <c r="A24" s="5" t="s">
        <v>31</v>
      </c>
      <c r="B24" s="7">
        <v>0</v>
      </c>
      <c r="C24" s="7">
        <v>0</v>
      </c>
      <c r="D24" s="7">
        <v>0</v>
      </c>
      <c r="E24" s="7">
        <f t="shared" si="0"/>
        <v>0</v>
      </c>
      <c r="F24" s="5">
        <f t="shared" si="1"/>
        <v>162.083333333333</v>
      </c>
      <c r="G24" s="5">
        <f t="shared" si="2"/>
        <v>0</v>
      </c>
    </row>
    <row r="25" s="2" customFormat="1" ht="15" spans="1:7">
      <c r="A25" s="5" t="s">
        <v>32</v>
      </c>
      <c r="B25" s="7">
        <v>0.0156</v>
      </c>
      <c r="C25" s="7">
        <v>0.0204</v>
      </c>
      <c r="D25" s="7">
        <v>0.0088</v>
      </c>
      <c r="E25" s="7">
        <f t="shared" si="0"/>
        <v>0.0149333333333333</v>
      </c>
      <c r="F25" s="5">
        <f t="shared" si="1"/>
        <v>224.305555555556</v>
      </c>
      <c r="G25" s="5">
        <f t="shared" si="2"/>
        <v>0.00582866479850517</v>
      </c>
    </row>
    <row r="26" s="2" customFormat="1" ht="15" spans="1:7">
      <c r="A26" s="5" t="s">
        <v>33</v>
      </c>
      <c r="B26" s="7">
        <v>0</v>
      </c>
      <c r="C26" s="7">
        <v>0</v>
      </c>
      <c r="D26" s="7">
        <v>0</v>
      </c>
      <c r="E26" s="7">
        <f t="shared" si="0"/>
        <v>0</v>
      </c>
      <c r="F26" s="5">
        <f t="shared" si="1"/>
        <v>162.083333333333</v>
      </c>
      <c r="G26" s="5">
        <f t="shared" si="2"/>
        <v>0</v>
      </c>
    </row>
    <row r="27" s="2" customFormat="1" ht="15" spans="1:7">
      <c r="A27" s="5" t="s">
        <v>34</v>
      </c>
      <c r="B27" s="7">
        <v>0</v>
      </c>
      <c r="C27" s="7">
        <v>0</v>
      </c>
      <c r="D27" s="7">
        <v>0</v>
      </c>
      <c r="E27" s="7">
        <f t="shared" si="0"/>
        <v>0</v>
      </c>
      <c r="F27" s="5">
        <f t="shared" si="1"/>
        <v>162.083333333333</v>
      </c>
      <c r="G27" s="7">
        <f t="shared" si="2"/>
        <v>0</v>
      </c>
    </row>
    <row r="28" s="2" customFormat="1" ht="15" spans="1:7">
      <c r="A28" s="5" t="s">
        <v>35</v>
      </c>
      <c r="B28" s="7">
        <v>0</v>
      </c>
      <c r="C28" s="7">
        <v>0</v>
      </c>
      <c r="D28" s="7">
        <v>0</v>
      </c>
      <c r="E28" s="7">
        <f t="shared" si="0"/>
        <v>0</v>
      </c>
      <c r="F28" s="5">
        <f t="shared" si="1"/>
        <v>162.083333333333</v>
      </c>
      <c r="G28" s="5">
        <f t="shared" si="2"/>
        <v>0</v>
      </c>
    </row>
    <row r="29" s="2" customFormat="1" ht="15" spans="1:7">
      <c r="A29" s="5" t="s">
        <v>36</v>
      </c>
      <c r="B29" s="7">
        <v>0</v>
      </c>
      <c r="C29" s="7">
        <v>0</v>
      </c>
      <c r="D29" s="7">
        <v>0</v>
      </c>
      <c r="E29" s="7">
        <f t="shared" si="0"/>
        <v>0</v>
      </c>
      <c r="F29" s="5">
        <f t="shared" si="1"/>
        <v>162.083333333333</v>
      </c>
      <c r="G29" s="5">
        <f t="shared" si="2"/>
        <v>0</v>
      </c>
    </row>
    <row r="30" s="2" customFormat="1" ht="15" spans="1:7">
      <c r="A30" s="5" t="s">
        <v>37</v>
      </c>
      <c r="B30" s="7">
        <v>0.0178</v>
      </c>
      <c r="C30" s="7">
        <v>0.0237</v>
      </c>
      <c r="D30" s="7">
        <v>0.0111</v>
      </c>
      <c r="E30" s="7">
        <f t="shared" si="0"/>
        <v>0.0175333333333333</v>
      </c>
      <c r="F30" s="5">
        <f t="shared" si="1"/>
        <v>235.138888888889</v>
      </c>
      <c r="G30" s="5">
        <f t="shared" si="2"/>
        <v>0.00630423138323248</v>
      </c>
    </row>
    <row r="31" s="2" customFormat="1" ht="15" spans="1:7">
      <c r="A31" s="5" t="s">
        <v>38</v>
      </c>
      <c r="B31" s="7">
        <v>0</v>
      </c>
      <c r="C31" s="7">
        <v>0</v>
      </c>
      <c r="D31" s="7">
        <v>0</v>
      </c>
      <c r="E31" s="7">
        <f t="shared" si="0"/>
        <v>0</v>
      </c>
      <c r="F31" s="5">
        <f t="shared" si="1"/>
        <v>162.083333333333</v>
      </c>
      <c r="G31" s="5">
        <f t="shared" si="2"/>
        <v>0</v>
      </c>
    </row>
    <row r="32" s="2" customFormat="1" ht="15" spans="1:7">
      <c r="A32" s="5" t="s">
        <v>39</v>
      </c>
      <c r="B32" s="7">
        <v>0</v>
      </c>
      <c r="C32" s="7">
        <v>0</v>
      </c>
      <c r="D32" s="7">
        <v>0</v>
      </c>
      <c r="E32" s="7">
        <f t="shared" si="0"/>
        <v>0</v>
      </c>
      <c r="F32" s="5">
        <f t="shared" si="1"/>
        <v>162.083333333333</v>
      </c>
      <c r="G32" s="5">
        <f t="shared" si="2"/>
        <v>0</v>
      </c>
    </row>
    <row r="33" s="2" customFormat="1" ht="15" spans="1:7">
      <c r="A33" s="5" t="s">
        <v>40</v>
      </c>
      <c r="B33" s="7">
        <v>0.026</v>
      </c>
      <c r="C33" s="7">
        <v>0.0196</v>
      </c>
      <c r="D33" s="7">
        <v>0.01</v>
      </c>
      <c r="E33" s="7">
        <f t="shared" si="0"/>
        <v>0.0185333333333333</v>
      </c>
      <c r="F33" s="5">
        <f t="shared" si="1"/>
        <v>239.305555555556</v>
      </c>
      <c r="G33" s="5">
        <f t="shared" si="2"/>
        <v>0.00805315673095547</v>
      </c>
    </row>
    <row r="34" s="2" customFormat="1" ht="15" spans="1:7">
      <c r="A34" s="5" t="s">
        <v>41</v>
      </c>
      <c r="B34" s="7">
        <v>0</v>
      </c>
      <c r="C34" s="7">
        <v>0</v>
      </c>
      <c r="D34" s="7">
        <v>0</v>
      </c>
      <c r="E34" s="7">
        <f t="shared" si="0"/>
        <v>0</v>
      </c>
      <c r="F34" s="5">
        <f t="shared" si="1"/>
        <v>162.083333333333</v>
      </c>
      <c r="G34" s="5">
        <f t="shared" si="2"/>
        <v>0</v>
      </c>
    </row>
    <row r="35" s="2" customFormat="1" ht="15" spans="1:7">
      <c r="A35" s="5" t="s">
        <v>42</v>
      </c>
      <c r="B35" s="7">
        <v>0</v>
      </c>
      <c r="C35" s="7">
        <v>0</v>
      </c>
      <c r="D35" s="7">
        <v>0</v>
      </c>
      <c r="E35" s="7">
        <f t="shared" si="0"/>
        <v>0</v>
      </c>
      <c r="F35" s="5">
        <f t="shared" si="1"/>
        <v>162.083333333333</v>
      </c>
      <c r="G35" s="5">
        <f t="shared" si="2"/>
        <v>0</v>
      </c>
    </row>
    <row r="36" s="2" customFormat="1" ht="15" spans="1:7">
      <c r="A36" s="5" t="s">
        <v>43</v>
      </c>
      <c r="B36" s="7">
        <v>0</v>
      </c>
      <c r="C36" s="7">
        <v>0</v>
      </c>
      <c r="D36" s="7">
        <v>0</v>
      </c>
      <c r="E36" s="7">
        <f t="shared" si="0"/>
        <v>0</v>
      </c>
      <c r="F36" s="5">
        <f t="shared" si="1"/>
        <v>162.083333333333</v>
      </c>
      <c r="G36" s="5">
        <f t="shared" si="2"/>
        <v>0</v>
      </c>
    </row>
    <row r="37" s="2" customFormat="1" ht="15" spans="1:7">
      <c r="A37" s="5" t="s">
        <v>44</v>
      </c>
      <c r="B37" s="7">
        <v>0</v>
      </c>
      <c r="C37" s="7">
        <v>0</v>
      </c>
      <c r="D37" s="7">
        <v>0</v>
      </c>
      <c r="E37" s="7">
        <f t="shared" si="0"/>
        <v>0</v>
      </c>
      <c r="F37" s="5">
        <f t="shared" si="1"/>
        <v>162.083333333333</v>
      </c>
      <c r="G37" s="5">
        <f t="shared" si="2"/>
        <v>0</v>
      </c>
    </row>
    <row r="38" s="2" customFormat="1" ht="15" spans="1:7">
      <c r="A38" s="5" t="s">
        <v>45</v>
      </c>
      <c r="B38" s="7">
        <v>0.3338</v>
      </c>
      <c r="C38" s="7">
        <v>0.2809</v>
      </c>
      <c r="D38" s="7">
        <v>0.2947</v>
      </c>
      <c r="E38" s="7">
        <f t="shared" si="0"/>
        <v>0.303133333333333</v>
      </c>
      <c r="F38" s="5">
        <f>5*(D38-0.0609)/0.0021</f>
        <v>556.666666666667</v>
      </c>
      <c r="G38" s="5">
        <f t="shared" si="2"/>
        <v>0.0274398129245324</v>
      </c>
    </row>
    <row r="39" s="2" customFormat="1" ht="15" spans="1:7">
      <c r="A39" s="5" t="s">
        <v>46</v>
      </c>
      <c r="B39" s="7">
        <v>0.0489</v>
      </c>
      <c r="C39" s="7">
        <v>0.0407</v>
      </c>
      <c r="D39" s="7">
        <v>0.0321</v>
      </c>
      <c r="E39" s="7">
        <f t="shared" si="0"/>
        <v>0.0405666666666667</v>
      </c>
      <c r="F39" s="5">
        <f>GROα!G39:G98+GROα!G39:G50+GROα!G39:G50+GROα!F39:G50+GROα!F39:G45+GROα!G39:G98+[2]Sheet2!$E$3</f>
        <v>28.9018277193358</v>
      </c>
      <c r="G39" s="5">
        <f t="shared" si="2"/>
        <v>0.00840079361330424</v>
      </c>
    </row>
    <row r="40" s="2" customFormat="1" ht="15" spans="1:7">
      <c r="A40" s="5" t="s">
        <v>47</v>
      </c>
      <c r="B40" s="7">
        <v>0.1738</v>
      </c>
      <c r="C40" s="7">
        <v>0.2282</v>
      </c>
      <c r="D40" s="7">
        <v>0.1851</v>
      </c>
      <c r="E40" s="7">
        <f t="shared" si="0"/>
        <v>0.1957</v>
      </c>
      <c r="F40" s="5">
        <f>GROα!G40:G99+GROα!G40:G51+GROα!G40:G51+GROα!F40:G51+GROα!F40:G46+GROα!G40:G99+[2]Sheet2!$E$3</f>
        <v>137.895587013807</v>
      </c>
      <c r="G40" s="5">
        <f t="shared" si="2"/>
        <v>0.0287073161406635</v>
      </c>
    </row>
    <row r="41" s="2" customFormat="1" ht="15" spans="1:7">
      <c r="A41" s="5" t="s">
        <v>48</v>
      </c>
      <c r="B41" s="7">
        <v>0.1845</v>
      </c>
      <c r="C41" s="7">
        <v>0.134</v>
      </c>
      <c r="D41" s="7">
        <v>0.148</v>
      </c>
      <c r="E41" s="7">
        <f t="shared" si="0"/>
        <v>0.1555</v>
      </c>
      <c r="F41" s="5">
        <f>GROα!G41:G100+GROα!G41:G52+GROα!G41:G52+GROα!F41:G52+GROα!F41:G47+GROα!G41:G100+[2]Sheet2!$E$3</f>
        <v>10.7459927742288</v>
      </c>
      <c r="G41" s="5">
        <f t="shared" si="2"/>
        <v>0.0260720156489674</v>
      </c>
    </row>
    <row r="42" s="2" customFormat="1" ht="15" spans="1:7">
      <c r="A42" s="5" t="s">
        <v>49</v>
      </c>
      <c r="B42" s="7">
        <v>0.0541</v>
      </c>
      <c r="C42" s="7">
        <v>0.0865</v>
      </c>
      <c r="D42" s="7">
        <v>0.0737</v>
      </c>
      <c r="E42" s="7">
        <f t="shared" si="0"/>
        <v>0.0714333333333333</v>
      </c>
      <c r="F42" s="5">
        <f>GROα!G42:G101+GROα!G42:G53+GROα!G42:G53+GROα!F42:G53+GROα!F42:G48+GROα!G42:G101+[2]Sheet2!$E$3</f>
        <v>-46.6666666666667</v>
      </c>
      <c r="G42" s="5">
        <f t="shared" si="2"/>
        <v>0.0163184966627852</v>
      </c>
    </row>
    <row r="43" s="2" customFormat="1" ht="15" spans="1:7">
      <c r="A43" s="5" t="s">
        <v>50</v>
      </c>
      <c r="B43" s="7">
        <v>0.1174</v>
      </c>
      <c r="C43" s="7">
        <v>0.1252</v>
      </c>
      <c r="D43" s="7">
        <v>0.1455</v>
      </c>
      <c r="E43" s="7">
        <f t="shared" si="0"/>
        <v>0.129366666666667</v>
      </c>
      <c r="F43" s="5">
        <f>GROα!G43:G102+GROα!G43:G54+GROα!G43:G54+GROα!F43:G54+GROα!F43:G49+GROα!G43:G102+[2]Sheet2!$E$3</f>
        <v>-21.0465436011695</v>
      </c>
      <c r="G43" s="5">
        <f t="shared" si="2"/>
        <v>0.0145059757801167</v>
      </c>
    </row>
    <row r="44" s="2" customFormat="1" ht="15" spans="1:7">
      <c r="A44" s="5" t="s">
        <v>51</v>
      </c>
      <c r="B44" s="7">
        <v>0.1857</v>
      </c>
      <c r="C44" s="7">
        <v>0.2601</v>
      </c>
      <c r="D44" s="7">
        <v>0.1932</v>
      </c>
      <c r="E44" s="7">
        <f t="shared" si="0"/>
        <v>0.213</v>
      </c>
      <c r="F44" s="5">
        <f>GROα!G44:G103+GROα!G44:G55+GROα!G44:G55+GROα!F44:G55+GROα!F44:G50+GROα!G44:G103+[2]Sheet2!$E$3</f>
        <v>237.852896439463</v>
      </c>
      <c r="G44" s="5">
        <f t="shared" si="2"/>
        <v>0.0409618114833805</v>
      </c>
    </row>
    <row r="45" s="2" customFormat="1" ht="15" spans="1:7">
      <c r="A45" s="5" t="s">
        <v>52</v>
      </c>
      <c r="B45" s="7">
        <v>0.2316</v>
      </c>
      <c r="C45" s="7">
        <v>0.1818</v>
      </c>
      <c r="D45" s="7">
        <v>0.2185</v>
      </c>
      <c r="E45" s="7">
        <f t="shared" si="0"/>
        <v>0.210633333333333</v>
      </c>
      <c r="F45" s="5">
        <f>GROα!G45:G104+GROα!G45:G56+GROα!G45:G56+GROα!F45:G56+GROα!F45:G51+GROα!G45:G104+[2]Sheet2!$E$3</f>
        <v>232.617782059788</v>
      </c>
      <c r="G45" s="5">
        <f t="shared" si="2"/>
        <v>0.0258151764149179</v>
      </c>
    </row>
    <row r="46" s="2" customFormat="1" ht="15" spans="1:7">
      <c r="A46" s="5" t="s">
        <v>53</v>
      </c>
      <c r="B46" s="7">
        <v>0.2059</v>
      </c>
      <c r="C46" s="7">
        <v>0.2113</v>
      </c>
      <c r="D46" s="7">
        <v>0.19</v>
      </c>
      <c r="E46" s="7">
        <f t="shared" si="0"/>
        <v>0.2024</v>
      </c>
      <c r="F46" s="5">
        <f>GROα!G46:G105+GROα!G46:G57+GROα!G46:G57+GROα!F46:G57+GROα!F46:G52+GROα!G46:G105+[2]Sheet2!$E$3</f>
        <v>240.176077613294</v>
      </c>
      <c r="G46" s="5">
        <f t="shared" si="2"/>
        <v>0.0110729399890002</v>
      </c>
    </row>
    <row r="47" s="2" customFormat="1" ht="15" spans="1:7">
      <c r="A47" s="5" t="s">
        <v>54</v>
      </c>
      <c r="B47" s="7">
        <v>0.1602</v>
      </c>
      <c r="C47" s="7">
        <v>0.1482</v>
      </c>
      <c r="D47" s="7">
        <v>0.1283</v>
      </c>
      <c r="E47" s="7">
        <f t="shared" si="0"/>
        <v>0.145566666666667</v>
      </c>
      <c r="F47" s="5">
        <f>GROα!G47:G106+GROα!G47:G58+GROα!G47:G58+GROα!F47:G58+GROα!F47:G53+GROα!G47:G106+[2]Sheet2!$E$3</f>
        <v>91.2559996802552</v>
      </c>
      <c r="G47" s="5">
        <f t="shared" si="2"/>
        <v>0.0161122106904463</v>
      </c>
    </row>
    <row r="48" s="2" customFormat="1" ht="15" spans="1:7">
      <c r="A48" s="5" t="s">
        <v>55</v>
      </c>
      <c r="B48" s="7">
        <v>1.3361</v>
      </c>
      <c r="C48" s="7">
        <v>1.3388</v>
      </c>
      <c r="D48" s="7">
        <v>1.5027</v>
      </c>
      <c r="E48" s="7">
        <f t="shared" si="0"/>
        <v>1.39253333333333</v>
      </c>
      <c r="F48" s="5">
        <f>GROα!G48:G107+GROα!G48:G59+GROα!G48:G59+GROα!F48:G59+GROα!F48:G54+GROα!G48:G107+[2]Sheet2!$E$3</f>
        <v>2754.81525283755</v>
      </c>
      <c r="G48" s="5">
        <f t="shared" si="2"/>
        <v>0.0954166826783101</v>
      </c>
    </row>
    <row r="49" s="2" customFormat="1" ht="15" spans="1:7">
      <c r="A49" s="5" t="s">
        <v>56</v>
      </c>
      <c r="B49" s="7">
        <v>0.0836</v>
      </c>
      <c r="C49" s="7">
        <v>0.0704</v>
      </c>
      <c r="D49" s="7">
        <v>0.0564</v>
      </c>
      <c r="E49" s="7">
        <f t="shared" si="0"/>
        <v>0.0701333333333333</v>
      </c>
      <c r="F49" s="5">
        <f>GROα!G49:G108+GROα!G49:G60+GROα!G49:G60+GROα!F49:G60+GROα!F49:G55+GROα!G49:G108+[2]Sheet2!$E$3</f>
        <v>-32.7434861276878</v>
      </c>
      <c r="G49" s="5">
        <f t="shared" si="2"/>
        <v>0.0136019606429857</v>
      </c>
    </row>
    <row r="50" s="2" customFormat="1" ht="15" spans="1:7">
      <c r="A50" s="5" t="s">
        <v>57</v>
      </c>
      <c r="B50" s="7">
        <v>0.0719</v>
      </c>
      <c r="C50" s="7">
        <v>0.0583</v>
      </c>
      <c r="D50" s="7">
        <v>0.0538</v>
      </c>
      <c r="E50" s="7">
        <f t="shared" si="0"/>
        <v>0.0613333333333333</v>
      </c>
      <c r="F50" s="5">
        <f>GROα!G50:G109+GROα!G50:G61+GROα!G50:G61+GROα!F50:G61+GROα!F50:G56+GROα!G50:G109+[2]Sheet2!$E$3</f>
        <v>-46.6666666666667</v>
      </c>
      <c r="G50" s="5">
        <f t="shared" si="2"/>
        <v>0.00942355205500205</v>
      </c>
    </row>
    <row r="51" s="2" customFormat="1" ht="15" spans="1:7">
      <c r="A51" s="5" t="s">
        <v>58</v>
      </c>
      <c r="B51" s="7">
        <v>0.0947</v>
      </c>
      <c r="C51" s="7">
        <v>0.0739</v>
      </c>
      <c r="D51" s="7">
        <v>0.1286</v>
      </c>
      <c r="E51" s="7">
        <f t="shared" si="0"/>
        <v>0.0990666666666667</v>
      </c>
      <c r="F51" s="5">
        <f>GROα!G51:G110+GROα!G51:G62+GROα!G51:G62+GROα!F51:G62+GROα!F51:G57+GROα!G51:G110+[2]Sheet2!$E$3</f>
        <v>-14.288863583223</v>
      </c>
      <c r="G51" s="5">
        <f t="shared" si="2"/>
        <v>0.02761020342796</v>
      </c>
    </row>
    <row r="52" s="2" customFormat="1" ht="15" spans="1:7">
      <c r="A52" s="5" t="s">
        <v>59</v>
      </c>
      <c r="B52" s="7">
        <v>0.1114</v>
      </c>
      <c r="C52" s="7">
        <v>0.2012</v>
      </c>
      <c r="D52" s="7">
        <v>0.1614</v>
      </c>
      <c r="E52" s="7">
        <f t="shared" si="0"/>
        <v>0.158</v>
      </c>
      <c r="F52" s="5">
        <f>GROα!G52:G111+GROα!G52:G63+GROα!G52:G63+GROα!F52:G63+GROα!F52:G58+GROα!G52:G111+[2]Sheet2!$E$3</f>
        <v>140.356963343191</v>
      </c>
      <c r="G52" s="5">
        <f t="shared" si="2"/>
        <v>0.0449964443039669</v>
      </c>
    </row>
    <row r="53" s="2" customFormat="1" ht="15" spans="1:7">
      <c r="A53" s="5" t="s">
        <v>60</v>
      </c>
      <c r="B53" s="7">
        <v>0.166</v>
      </c>
      <c r="C53" s="7">
        <v>0.1531</v>
      </c>
      <c r="D53" s="7">
        <v>0.1484</v>
      </c>
      <c r="E53" s="7">
        <f t="shared" si="0"/>
        <v>0.155833333333333</v>
      </c>
      <c r="F53" s="5">
        <f>GROα!G53:G112+GROα!G53:G64+GROα!G53:G64+GROα!F53:G64+GROα!F53:G59+GROα!G53:G112+[2]Sheet2!$E$3</f>
        <v>180.732042534161</v>
      </c>
      <c r="G53" s="5">
        <f t="shared" si="2"/>
        <v>0.00911281149444744</v>
      </c>
    </row>
    <row r="54" s="2" customFormat="1" ht="15" spans="1:7">
      <c r="A54" s="5" t="s">
        <v>61</v>
      </c>
      <c r="B54" s="7">
        <v>2.7125</v>
      </c>
      <c r="C54" s="7">
        <v>2.7325</v>
      </c>
      <c r="D54" s="7">
        <v>2.7313</v>
      </c>
      <c r="E54" s="7">
        <f t="shared" si="0"/>
        <v>2.72543333333333</v>
      </c>
      <c r="F54" s="5">
        <f>GROα!G54:G113+GROα!G54:G65+GROα!G54:G65+GROα!F54:G65+GROα!F54:G60+GROα!G54:G113+[2]Sheet2!$E$3</f>
        <v>5186.01825509652</v>
      </c>
      <c r="G54" s="5">
        <f t="shared" si="2"/>
        <v>0.0112166542842924</v>
      </c>
    </row>
    <row r="55" s="2" customFormat="1" ht="15" spans="1:7">
      <c r="A55" s="5" t="s">
        <v>62</v>
      </c>
      <c r="B55" s="7">
        <v>0</v>
      </c>
      <c r="C55" s="7">
        <v>0</v>
      </c>
      <c r="D55" s="7">
        <v>0</v>
      </c>
      <c r="E55" s="7">
        <f t="shared" si="0"/>
        <v>0</v>
      </c>
      <c r="F55" s="5">
        <f>GROα!G55:G114+GROα!G55:G66+GROα!G55:G66+GROα!F55:G66+GROα!F55:G61+GROα!G55:G114+[2]Sheet2!$E$3</f>
        <v>-46.6666666666667</v>
      </c>
      <c r="G55" s="5">
        <f t="shared" si="2"/>
        <v>0</v>
      </c>
    </row>
    <row r="56" s="2" customFormat="1" ht="15" spans="1:7">
      <c r="A56" s="5" t="s">
        <v>63</v>
      </c>
      <c r="B56" s="7">
        <v>0.0618</v>
      </c>
      <c r="C56" s="7">
        <v>0.0736</v>
      </c>
      <c r="D56" s="7">
        <v>0.0545</v>
      </c>
      <c r="E56" s="7">
        <f t="shared" si="0"/>
        <v>0.0633</v>
      </c>
      <c r="F56" s="5">
        <f>GROα!G56:G115+GROα!G56:G67+GROα!G56:G67+GROα!F56:G67+GROα!F56:G62+GROα!G56:G115+[2]Sheet2!$E$3</f>
        <v>-46.6666666666667</v>
      </c>
      <c r="G56" s="5">
        <f t="shared" si="2"/>
        <v>0.00963794583923359</v>
      </c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0"/>
        <v>0</v>
      </c>
      <c r="F57" s="5">
        <f>GROα!G57:G116+GROα!G57:G68+GROα!G57:G68+GROα!F57:G68+GROα!F57:G63+GROα!G57:G116+[2]Sheet2!$E$3</f>
        <v>-46.6666666666667</v>
      </c>
      <c r="G57" s="5">
        <f t="shared" si="2"/>
        <v>0</v>
      </c>
    </row>
    <row r="58" s="2" customFormat="1" ht="15" spans="1:7">
      <c r="A58" s="5" t="s">
        <v>65</v>
      </c>
      <c r="B58" s="7">
        <v>0.0287</v>
      </c>
      <c r="C58" s="7">
        <v>0.0144</v>
      </c>
      <c r="D58" s="7">
        <v>0.0468</v>
      </c>
      <c r="E58" s="7">
        <f t="shared" si="0"/>
        <v>0.0299666666666667</v>
      </c>
      <c r="F58" s="5">
        <f>GROα!G58:G117+GROα!G58:G69+GROα!G58:G69+GROα!F58:G69+GROα!F58:G64+GROα!G58:G117+[2]Sheet2!$E$3</f>
        <v>-46.6666666666667</v>
      </c>
      <c r="G58" s="7">
        <f t="shared" si="2"/>
        <v>0.0162370974417638</v>
      </c>
    </row>
    <row r="59" s="2" customFormat="1" ht="15" spans="1:7">
      <c r="A59" s="5" t="s">
        <v>66</v>
      </c>
      <c r="B59" s="7">
        <v>0.0717</v>
      </c>
      <c r="C59" s="7">
        <v>0.041</v>
      </c>
      <c r="D59" s="7">
        <v>0.0183</v>
      </c>
      <c r="E59" s="7">
        <f t="shared" si="0"/>
        <v>0.0436666666666667</v>
      </c>
      <c r="F59" s="5">
        <f>GROα!G59:G118+GROα!G59:G70+GROα!G59:G70+GROα!F59:G70+GROα!F59:G65+GROα!G59:G118+[2]Sheet2!$E$3</f>
        <v>-46.6666666666667</v>
      </c>
      <c r="G59" s="5">
        <f t="shared" si="2"/>
        <v>0.0267996890529225</v>
      </c>
    </row>
    <row r="60" s="2" customFormat="1" ht="15" spans="1:7">
      <c r="A60" s="5" t="s">
        <v>67</v>
      </c>
      <c r="B60" s="7">
        <v>0.1171</v>
      </c>
      <c r="C60" s="7">
        <v>0.1904</v>
      </c>
      <c r="D60" s="7">
        <v>0.1637</v>
      </c>
      <c r="E60" s="7">
        <f t="shared" si="0"/>
        <v>0.157066666666667</v>
      </c>
      <c r="F60" s="5">
        <f>GROα!G60:G119+GROα!G60:G71+GROα!G60:G71+GROα!F60:G71+GROα!F60:G66+GROα!G60:G119+[2]Sheet2!$E$3</f>
        <v>174.932372263021</v>
      </c>
      <c r="G60" s="7">
        <f t="shared" si="2"/>
        <v>0.0370974841914291</v>
      </c>
    </row>
    <row r="61" s="2" customFormat="1" ht="15" spans="1:7">
      <c r="A61" s="5" t="s">
        <v>68</v>
      </c>
      <c r="B61" s="7">
        <v>0.1429</v>
      </c>
      <c r="C61" s="7">
        <v>0.0613</v>
      </c>
      <c r="D61" s="7">
        <v>0.1291</v>
      </c>
      <c r="E61" s="7">
        <f t="shared" si="0"/>
        <v>0.1111</v>
      </c>
      <c r="F61" s="5">
        <f>GROα!G61:G120+GROα!G61:G72+GROα!G61:G72+GROα!F61:G72+GROα!F61:G67+GROα!G61:G120+[2]Sheet2!$E$3</f>
        <v>115.117726998226</v>
      </c>
      <c r="G61" s="5">
        <f t="shared" si="2"/>
        <v>0.0436765383243682</v>
      </c>
    </row>
    <row r="62" s="2" customFormat="1" ht="15" spans="1:7">
      <c r="A62" s="5" t="s">
        <v>69</v>
      </c>
      <c r="B62" s="7">
        <v>0</v>
      </c>
      <c r="C62" s="7">
        <v>0</v>
      </c>
      <c r="D62" s="7">
        <v>0</v>
      </c>
      <c r="E62" s="7">
        <f t="shared" si="0"/>
        <v>0</v>
      </c>
      <c r="F62" s="5">
        <f>GROα!G62:G121+GROα!G62:G73+GROα!G62:G73+GROα!F62:G73+GROα!F62:G68+GROα!G62:G121+[2]Sheet2!$E$3</f>
        <v>-46.6666666666667</v>
      </c>
      <c r="G62" s="5">
        <f t="shared" si="2"/>
        <v>0</v>
      </c>
    </row>
    <row r="63" s="2" customFormat="1" ht="15" spans="1:7">
      <c r="A63" s="5" t="s">
        <v>70</v>
      </c>
      <c r="B63" s="7">
        <v>0.0872</v>
      </c>
      <c r="C63" s="7">
        <v>0.0865</v>
      </c>
      <c r="D63" s="7">
        <v>0.0687</v>
      </c>
      <c r="E63" s="7">
        <f t="shared" si="0"/>
        <v>0.0808</v>
      </c>
      <c r="F63" s="5">
        <f>GROα!G63:G122+GROα!G63:G74+GROα!G63:G74+GROα!F63:G74+GROα!F63:G69+GROα!G63:G122+[2]Sheet2!$E$3</f>
        <v>-24.8234846158016</v>
      </c>
      <c r="G63" s="5">
        <f t="shared" si="2"/>
        <v>0.0104847508315649</v>
      </c>
    </row>
    <row r="64" s="2" customFormat="1" ht="15" spans="1:7">
      <c r="A64" s="5" t="s">
        <v>71</v>
      </c>
      <c r="B64" s="7">
        <v>0.0138</v>
      </c>
      <c r="C64" s="7">
        <v>0.0182</v>
      </c>
      <c r="D64" s="7">
        <v>0.0222</v>
      </c>
      <c r="E64" s="7">
        <f t="shared" si="0"/>
        <v>0.0180666666666667</v>
      </c>
      <c r="F64" s="5">
        <f>GROα!G64:G123+GROα!G64:G75+GROα!G64:G75+GROα!F64:G75+GROα!F64:G70+GROα!G64:G123+[2]Sheet2!$E$3</f>
        <v>-46.6666666666667</v>
      </c>
      <c r="G64" s="5">
        <f t="shared" si="2"/>
        <v>0.004201587001757</v>
      </c>
    </row>
    <row r="65" s="2" customFormat="1" ht="15" spans="1:7">
      <c r="A65" s="5" t="s">
        <v>72</v>
      </c>
      <c r="B65" s="7">
        <v>0.0935</v>
      </c>
      <c r="C65" s="7">
        <v>0.07</v>
      </c>
      <c r="D65" s="7">
        <v>0.0627</v>
      </c>
      <c r="E65" s="7">
        <f t="shared" si="0"/>
        <v>0.0754</v>
      </c>
      <c r="F65" s="5">
        <f>GROα!G65:G124+GROα!G65:G76+GROα!G65:G76+GROα!F65:G76+GROα!F65:G71+GROα!G65:G124+[2]Sheet2!$E$3</f>
        <v>-46.6666666666667</v>
      </c>
      <c r="G65" s="5">
        <f t="shared" si="2"/>
        <v>0.0160944089670916</v>
      </c>
    </row>
    <row r="66" s="2" customFormat="1" ht="15" spans="1:7">
      <c r="A66" s="5" t="s">
        <v>73</v>
      </c>
      <c r="B66" s="7">
        <v>0</v>
      </c>
      <c r="C66" s="7">
        <v>0</v>
      </c>
      <c r="D66" s="7">
        <v>0</v>
      </c>
      <c r="E66" s="7">
        <f t="shared" si="0"/>
        <v>0</v>
      </c>
      <c r="F66" s="5">
        <f>GROα!G66:G125+GROα!G66:G77+GROα!G66:G77+GROα!F66:G77+GROα!F66:G72+GROα!G66:G125+[2]Sheet2!$E$3</f>
        <v>-46.6666666666667</v>
      </c>
      <c r="G66" s="7">
        <f t="shared" si="2"/>
        <v>0</v>
      </c>
    </row>
    <row r="67" s="2" customFormat="1" ht="15" spans="1:7">
      <c r="A67" s="5" t="s">
        <v>74</v>
      </c>
      <c r="B67" s="7">
        <v>1.8567</v>
      </c>
      <c r="C67" s="7">
        <v>2.0255</v>
      </c>
      <c r="D67" s="7"/>
      <c r="E67" s="7">
        <f t="shared" si="0"/>
        <v>1.9411</v>
      </c>
      <c r="F67" s="5">
        <f>GROα!G67:G126+GROα!G67:G78+GROα!G67:G78+GROα!F67:G78+GROα!F67:G73+GROα!G67:G126+[2]Sheet2!$E$3</f>
        <v>3001.37915972354</v>
      </c>
      <c r="G67" s="5">
        <f t="shared" si="2"/>
        <v>0.119359624664289</v>
      </c>
    </row>
    <row r="68" s="1" customFormat="1" ht="15" spans="1:7">
      <c r="A68" s="5" t="s">
        <v>75</v>
      </c>
      <c r="B68" s="7">
        <v>0.2292</v>
      </c>
      <c r="C68" s="7">
        <v>0.2047</v>
      </c>
      <c r="D68" s="7">
        <v>0.1903</v>
      </c>
      <c r="E68" s="7">
        <f t="shared" si="0"/>
        <v>0.208066666666667</v>
      </c>
      <c r="F68" s="5">
        <f>5*(D68-0.0696)/0.0015</f>
        <v>402.333333333333</v>
      </c>
      <c r="G68" s="5">
        <f t="shared" si="2"/>
        <v>0.0196673163734489</v>
      </c>
    </row>
    <row r="69" s="1" customFormat="1" ht="15" spans="1:7">
      <c r="A69" s="5" t="s">
        <v>76</v>
      </c>
      <c r="B69" s="7">
        <v>0.1018</v>
      </c>
      <c r="C69" s="7">
        <v>0.0787</v>
      </c>
      <c r="D69" s="7">
        <v>0.1151</v>
      </c>
      <c r="E69" s="7">
        <f t="shared" si="0"/>
        <v>0.0985333333333333</v>
      </c>
      <c r="F69" s="5">
        <f>5*(D69-0.0696)/0.0015</f>
        <v>151.666666666667</v>
      </c>
      <c r="G69" s="5">
        <f t="shared" si="2"/>
        <v>0.0184185594804082</v>
      </c>
    </row>
    <row r="70" s="1" customFormat="1" ht="15" spans="1:7">
      <c r="A70" s="5" t="s">
        <v>77</v>
      </c>
      <c r="B70" s="7">
        <v>0.1085</v>
      </c>
      <c r="C70" s="7">
        <v>0.1031</v>
      </c>
      <c r="D70" s="7">
        <v>0.0975</v>
      </c>
      <c r="E70" s="7">
        <f t="shared" si="0"/>
        <v>0.103033333333333</v>
      </c>
      <c r="F70" s="5">
        <f>5*(D70-0.0696)/0.0015</f>
        <v>93</v>
      </c>
      <c r="G70" s="5">
        <f t="shared" si="2"/>
        <v>0.00550030302195555</v>
      </c>
    </row>
    <row r="71" s="1" customFormat="1" ht="15" spans="1:7">
      <c r="A71" s="5" t="s">
        <v>78</v>
      </c>
      <c r="B71" s="7">
        <v>0.0615</v>
      </c>
      <c r="C71" s="7">
        <v>0.0558</v>
      </c>
      <c r="D71" s="7">
        <v>0.0564</v>
      </c>
      <c r="E71" s="7">
        <f t="shared" si="0"/>
        <v>0.0579</v>
      </c>
      <c r="F71" s="5">
        <f>5*(D71-0.0696)/0.0015</f>
        <v>-44</v>
      </c>
      <c r="G71" s="5">
        <f t="shared" si="2"/>
        <v>0.00313209195267316</v>
      </c>
    </row>
    <row r="72" s="1" customFormat="1" ht="15" spans="1:7">
      <c r="A72" s="5" t="s">
        <v>79</v>
      </c>
      <c r="B72" s="7">
        <v>0.0752</v>
      </c>
      <c r="C72" s="7">
        <v>0.0742</v>
      </c>
      <c r="D72" s="7">
        <v>0.0698</v>
      </c>
      <c r="E72" s="7">
        <f t="shared" si="0"/>
        <v>0.0730666666666667</v>
      </c>
      <c r="F72" s="5">
        <f t="shared" ref="F72:F97" si="3">5*(D72-0.0696)/0.0015</f>
        <v>0.666666666666686</v>
      </c>
      <c r="G72" s="5">
        <f t="shared" si="2"/>
        <v>0.00287286152352203</v>
      </c>
    </row>
    <row r="73" s="1" customFormat="1" ht="15" spans="1:7">
      <c r="A73" s="5" t="s">
        <v>80</v>
      </c>
      <c r="B73" s="7">
        <v>0.104</v>
      </c>
      <c r="C73" s="7">
        <v>0.0903</v>
      </c>
      <c r="D73" s="7">
        <v>0.1577</v>
      </c>
      <c r="E73" s="7">
        <f t="shared" ref="E73:E97" si="4">AVERAGE(B73:D73)</f>
        <v>0.117333333333333</v>
      </c>
      <c r="F73" s="5">
        <f t="shared" si="3"/>
        <v>293.666666666667</v>
      </c>
      <c r="G73" s="5">
        <f t="shared" si="2"/>
        <v>0.0356233537631332</v>
      </c>
    </row>
    <row r="74" s="1" customFormat="1" ht="15" spans="1:7">
      <c r="A74" s="5" t="s">
        <v>81</v>
      </c>
      <c r="B74" s="7">
        <v>0.1447</v>
      </c>
      <c r="C74" s="7">
        <v>0.1831</v>
      </c>
      <c r="D74" s="7">
        <v>0.0972</v>
      </c>
      <c r="E74" s="7">
        <f t="shared" si="4"/>
        <v>0.141666666666667</v>
      </c>
      <c r="F74" s="5">
        <f t="shared" si="3"/>
        <v>92</v>
      </c>
      <c r="G74" s="5">
        <f t="shared" si="2"/>
        <v>0.0430302606700603</v>
      </c>
    </row>
    <row r="75" s="1" customFormat="1" ht="15" spans="1:7">
      <c r="A75" s="5" t="s">
        <v>82</v>
      </c>
      <c r="B75" s="7">
        <v>1.6263</v>
      </c>
      <c r="C75" s="7">
        <v>1.5299</v>
      </c>
      <c r="D75" s="7">
        <v>1.6102</v>
      </c>
      <c r="E75" s="7">
        <f t="shared" si="4"/>
        <v>1.5888</v>
      </c>
      <c r="F75" s="5">
        <f t="shared" si="3"/>
        <v>5135.33333333333</v>
      </c>
      <c r="G75" s="5">
        <f t="shared" si="2"/>
        <v>0.0516401975209236</v>
      </c>
    </row>
    <row r="76" s="1" customFormat="1" ht="15" spans="1:7">
      <c r="A76" s="5" t="s">
        <v>83</v>
      </c>
      <c r="B76" s="7">
        <v>1.8062</v>
      </c>
      <c r="C76" s="7">
        <v>1.7269</v>
      </c>
      <c r="D76" s="7">
        <v>1.7015</v>
      </c>
      <c r="E76" s="7">
        <f t="shared" si="4"/>
        <v>1.74486666666667</v>
      </c>
      <c r="F76" s="5">
        <f t="shared" si="3"/>
        <v>5439.66666666667</v>
      </c>
      <c r="G76" s="5">
        <f t="shared" si="2"/>
        <v>0.0546133988443617</v>
      </c>
    </row>
    <row r="77" s="1" customFormat="1" ht="15" spans="1:7">
      <c r="A77" s="5" t="s">
        <v>84</v>
      </c>
      <c r="B77" s="7">
        <v>1.8041</v>
      </c>
      <c r="C77" s="7">
        <v>1.7046</v>
      </c>
      <c r="D77" s="7">
        <v>1.7662</v>
      </c>
      <c r="E77" s="7">
        <f t="shared" si="4"/>
        <v>1.7583</v>
      </c>
      <c r="F77" s="5">
        <f t="shared" si="3"/>
        <v>5655.33333333333</v>
      </c>
      <c r="G77" s="5">
        <f t="shared" ref="G77:G97" si="5">STDEV(B77:D77)</f>
        <v>0.0502182237838019</v>
      </c>
    </row>
    <row r="78" s="1" customFormat="1" ht="15" spans="1:7">
      <c r="A78" s="5" t="s">
        <v>85</v>
      </c>
      <c r="B78" s="7">
        <v>0.0744</v>
      </c>
      <c r="C78" s="7">
        <v>0.1112</v>
      </c>
      <c r="D78" s="7">
        <v>0.085</v>
      </c>
      <c r="E78" s="7">
        <f t="shared" si="4"/>
        <v>0.0902</v>
      </c>
      <c r="F78" s="5">
        <f t="shared" si="3"/>
        <v>51.3333333333334</v>
      </c>
      <c r="G78" s="5">
        <f t="shared" si="5"/>
        <v>0.0189430726124354</v>
      </c>
    </row>
    <row r="79" s="1" customFormat="1" ht="15" spans="1:7">
      <c r="A79" s="5" t="s">
        <v>86</v>
      </c>
      <c r="B79" s="7">
        <v>0.1421</v>
      </c>
      <c r="C79" s="7">
        <v>0.1108</v>
      </c>
      <c r="D79" s="7">
        <v>0.1572</v>
      </c>
      <c r="E79" s="7">
        <f t="shared" si="4"/>
        <v>0.1367</v>
      </c>
      <c r="F79" s="5">
        <f t="shared" si="3"/>
        <v>292</v>
      </c>
      <c r="G79" s="5">
        <f t="shared" si="5"/>
        <v>0.0236666431924766</v>
      </c>
    </row>
    <row r="80" s="1" customFormat="1" ht="15" spans="1:7">
      <c r="A80" s="5" t="s">
        <v>87</v>
      </c>
      <c r="B80" s="7">
        <v>0</v>
      </c>
      <c r="C80" s="7">
        <v>0</v>
      </c>
      <c r="D80" s="7">
        <v>0</v>
      </c>
      <c r="E80" s="7">
        <f t="shared" si="4"/>
        <v>0</v>
      </c>
      <c r="F80" s="5">
        <f t="shared" si="3"/>
        <v>-232</v>
      </c>
      <c r="G80" s="5">
        <f t="shared" si="5"/>
        <v>0</v>
      </c>
    </row>
    <row r="81" s="1" customFormat="1" ht="15" spans="1:7">
      <c r="A81" s="5" t="s">
        <v>88</v>
      </c>
      <c r="B81" s="7">
        <v>0.0397</v>
      </c>
      <c r="C81" s="7">
        <v>0.0157</v>
      </c>
      <c r="D81" s="7">
        <v>0.0478</v>
      </c>
      <c r="E81" s="7">
        <f t="shared" si="4"/>
        <v>0.0344</v>
      </c>
      <c r="F81" s="5">
        <f t="shared" si="3"/>
        <v>-72.6666666666666</v>
      </c>
      <c r="G81" s="5">
        <f t="shared" si="5"/>
        <v>0.0166934118741496</v>
      </c>
    </row>
    <row r="82" s="1" customFormat="1" ht="15" spans="1:7">
      <c r="A82" s="5" t="s">
        <v>89</v>
      </c>
      <c r="B82" s="7">
        <v>0.2043</v>
      </c>
      <c r="C82" s="7">
        <v>0.2667</v>
      </c>
      <c r="D82" s="7">
        <v>0.2027</v>
      </c>
      <c r="E82" s="7">
        <f t="shared" si="4"/>
        <v>0.224566666666667</v>
      </c>
      <c r="F82" s="5">
        <f t="shared" si="3"/>
        <v>443.666666666667</v>
      </c>
      <c r="G82" s="5">
        <f t="shared" si="5"/>
        <v>0.0364973058366413</v>
      </c>
    </row>
    <row r="83" s="1" customFormat="1" ht="15" spans="1:7">
      <c r="A83" s="5" t="s">
        <v>90</v>
      </c>
      <c r="B83" s="7">
        <v>0.2241</v>
      </c>
      <c r="C83" s="7">
        <v>0.1622</v>
      </c>
      <c r="D83" s="7">
        <v>0.2261</v>
      </c>
      <c r="E83" s="7">
        <f t="shared" si="4"/>
        <v>0.204133333333333</v>
      </c>
      <c r="F83" s="5">
        <f t="shared" si="3"/>
        <v>521.666666666667</v>
      </c>
      <c r="G83" s="5">
        <f t="shared" si="5"/>
        <v>0.0363290976124281</v>
      </c>
    </row>
    <row r="84" s="1" customFormat="1" ht="15" spans="1:7">
      <c r="A84" s="5" t="s">
        <v>91</v>
      </c>
      <c r="B84" s="7">
        <v>0.1051</v>
      </c>
      <c r="C84" s="7">
        <v>0.1342</v>
      </c>
      <c r="D84" s="7">
        <v>0.0979</v>
      </c>
      <c r="E84" s="7">
        <f t="shared" si="4"/>
        <v>0.1124</v>
      </c>
      <c r="F84" s="5">
        <f t="shared" si="3"/>
        <v>94.3333333333333</v>
      </c>
      <c r="G84" s="5">
        <f t="shared" si="5"/>
        <v>0.0192195213259852</v>
      </c>
    </row>
    <row r="85" s="1" customFormat="1" ht="15" spans="1:7">
      <c r="A85" s="5" t="s">
        <v>92</v>
      </c>
      <c r="B85" s="7">
        <v>0.106</v>
      </c>
      <c r="C85" s="7">
        <v>0.0813</v>
      </c>
      <c r="D85" s="7">
        <v>0.1119</v>
      </c>
      <c r="E85" s="7">
        <f t="shared" si="4"/>
        <v>0.0997333333333333</v>
      </c>
      <c r="F85" s="5">
        <f t="shared" si="3"/>
        <v>141</v>
      </c>
      <c r="G85" s="5">
        <f t="shared" si="5"/>
        <v>0.0162340177816009</v>
      </c>
    </row>
    <row r="86" s="1" customFormat="1" ht="15" spans="1:7">
      <c r="A86" s="5" t="s">
        <v>93</v>
      </c>
      <c r="B86" s="7">
        <v>0.0784</v>
      </c>
      <c r="C86" s="7">
        <v>0.0706</v>
      </c>
      <c r="D86" s="7">
        <v>0.0554</v>
      </c>
      <c r="E86" s="7">
        <f t="shared" si="4"/>
        <v>0.0681333333333333</v>
      </c>
      <c r="F86" s="5">
        <f t="shared" si="3"/>
        <v>-47.3333333333333</v>
      </c>
      <c r="G86" s="5">
        <f t="shared" si="5"/>
        <v>0.0116967231878562</v>
      </c>
    </row>
    <row r="87" s="1" customFormat="1" ht="15" spans="1:7">
      <c r="A87" s="5" t="s">
        <v>94</v>
      </c>
      <c r="B87" s="7">
        <v>0.0663</v>
      </c>
      <c r="C87" s="7">
        <v>0.0309</v>
      </c>
      <c r="D87" s="7">
        <v>0.0623</v>
      </c>
      <c r="E87" s="7">
        <f t="shared" si="4"/>
        <v>0.0531666666666667</v>
      </c>
      <c r="F87" s="5">
        <f t="shared" si="3"/>
        <v>-24.3333333333333</v>
      </c>
      <c r="G87" s="5">
        <f t="shared" si="5"/>
        <v>0.0193869371828903</v>
      </c>
    </row>
    <row r="88" s="1" customFormat="1" ht="15" spans="1:7">
      <c r="A88" s="5" t="s">
        <v>95</v>
      </c>
      <c r="B88" s="7">
        <v>0.0571</v>
      </c>
      <c r="C88" s="7">
        <v>0.067</v>
      </c>
      <c r="D88" s="7">
        <v>0.0511</v>
      </c>
      <c r="E88" s="7">
        <f t="shared" si="4"/>
        <v>0.0584</v>
      </c>
      <c r="F88" s="5">
        <f t="shared" si="3"/>
        <v>-61.6666666666666</v>
      </c>
      <c r="G88" s="5">
        <f t="shared" si="5"/>
        <v>0.00802932126645833</v>
      </c>
    </row>
    <row r="89" s="1" customFormat="1" ht="15" spans="1:7">
      <c r="A89" s="5" t="s">
        <v>96</v>
      </c>
      <c r="B89" s="7">
        <v>1.3165</v>
      </c>
      <c r="C89" s="7">
        <v>1.3809</v>
      </c>
      <c r="D89" s="7">
        <v>1.3697</v>
      </c>
      <c r="E89" s="7">
        <f t="shared" si="4"/>
        <v>1.3557</v>
      </c>
      <c r="F89" s="5">
        <f t="shared" si="3"/>
        <v>4333.66666666667</v>
      </c>
      <c r="G89" s="5">
        <f t="shared" si="5"/>
        <v>0.0344069760368446</v>
      </c>
    </row>
    <row r="90" s="1" customFormat="1" ht="15" spans="1:7">
      <c r="A90" s="5" t="s">
        <v>97</v>
      </c>
      <c r="B90" s="7">
        <v>0.1191</v>
      </c>
      <c r="C90" s="7">
        <v>0.1306</v>
      </c>
      <c r="D90" s="7">
        <v>0.0891</v>
      </c>
      <c r="E90" s="7">
        <f t="shared" si="4"/>
        <v>0.112933333333333</v>
      </c>
      <c r="F90" s="5">
        <f t="shared" si="3"/>
        <v>65</v>
      </c>
      <c r="G90" s="7">
        <f t="shared" si="5"/>
        <v>0.0214262300308135</v>
      </c>
    </row>
    <row r="91" s="1" customFormat="1" ht="15" spans="1:7">
      <c r="A91" s="5" t="s">
        <v>98</v>
      </c>
      <c r="B91" s="7">
        <v>0.103</v>
      </c>
      <c r="C91" s="7">
        <v>0.0735</v>
      </c>
      <c r="D91" s="7">
        <v>0.1197</v>
      </c>
      <c r="E91" s="7">
        <f t="shared" si="4"/>
        <v>0.0987333333333333</v>
      </c>
      <c r="F91" s="5">
        <f t="shared" si="3"/>
        <v>167</v>
      </c>
      <c r="G91" s="7">
        <f t="shared" si="5"/>
        <v>0.0233936601098104</v>
      </c>
    </row>
    <row r="92" s="1" customFormat="1" ht="15" spans="1:7">
      <c r="A92" s="5" t="s">
        <v>99</v>
      </c>
      <c r="B92" s="7">
        <v>1.7084</v>
      </c>
      <c r="C92" s="7">
        <v>1.7689</v>
      </c>
      <c r="D92" s="7">
        <v>1.7339</v>
      </c>
      <c r="E92" s="7">
        <f t="shared" si="4"/>
        <v>1.73706666666667</v>
      </c>
      <c r="F92" s="5">
        <f t="shared" si="3"/>
        <v>5547.66666666667</v>
      </c>
      <c r="G92" s="7">
        <f t="shared" si="5"/>
        <v>0.0303740569126571</v>
      </c>
    </row>
    <row r="93" s="1" customFormat="1" ht="15" spans="1:7">
      <c r="A93" s="5" t="s">
        <v>100</v>
      </c>
      <c r="B93" s="7">
        <v>0.3483</v>
      </c>
      <c r="C93" s="7">
        <v>0.3331</v>
      </c>
      <c r="D93" s="7">
        <v>0.381</v>
      </c>
      <c r="E93" s="7">
        <f t="shared" si="4"/>
        <v>0.354133333333333</v>
      </c>
      <c r="F93" s="5">
        <f t="shared" si="3"/>
        <v>1038</v>
      </c>
      <c r="G93" s="5">
        <f t="shared" si="5"/>
        <v>0.0244769960030502</v>
      </c>
    </row>
    <row r="94" s="1" customFormat="1" ht="15" spans="1:7">
      <c r="A94" s="5" t="s">
        <v>101</v>
      </c>
      <c r="B94" s="7">
        <v>0.023</v>
      </c>
      <c r="C94" s="7">
        <v>0.0194</v>
      </c>
      <c r="D94" s="7">
        <v>0.0043</v>
      </c>
      <c r="E94" s="7">
        <f t="shared" si="4"/>
        <v>0.0155666666666667</v>
      </c>
      <c r="F94" s="5">
        <f t="shared" si="3"/>
        <v>-217.666666666667</v>
      </c>
      <c r="G94" s="5">
        <f t="shared" si="5"/>
        <v>0.00992186138450509</v>
      </c>
    </row>
    <row r="95" s="1" customFormat="1" ht="15" spans="1:7">
      <c r="A95" s="5" t="s">
        <v>102</v>
      </c>
      <c r="B95" s="7">
        <v>0.1111</v>
      </c>
      <c r="C95" s="7">
        <v>0.0966</v>
      </c>
      <c r="D95" s="7">
        <v>0.1019</v>
      </c>
      <c r="E95" s="7">
        <f t="shared" si="4"/>
        <v>0.1032</v>
      </c>
      <c r="F95" s="5">
        <f t="shared" si="3"/>
        <v>107.666666666667</v>
      </c>
      <c r="G95" s="5">
        <f t="shared" si="5"/>
        <v>0.00733689307541005</v>
      </c>
    </row>
    <row r="96" s="1" customFormat="1" ht="15" spans="1:7">
      <c r="A96" s="5" t="s">
        <v>103</v>
      </c>
      <c r="B96" s="7">
        <v>0.0541</v>
      </c>
      <c r="C96" s="7">
        <v>0.0568</v>
      </c>
      <c r="D96" s="7">
        <v>0.0556</v>
      </c>
      <c r="E96" s="7">
        <f t="shared" si="4"/>
        <v>0.0555</v>
      </c>
      <c r="F96" s="5">
        <f t="shared" si="3"/>
        <v>-46.6666666666667</v>
      </c>
      <c r="G96" s="5">
        <f t="shared" si="5"/>
        <v>0.00135277492584687</v>
      </c>
    </row>
    <row r="97" s="1" customFormat="1" ht="15" spans="1:7">
      <c r="A97" s="5" t="s">
        <v>104</v>
      </c>
      <c r="B97" s="7">
        <v>0.1032</v>
      </c>
      <c r="C97" s="7">
        <v>0.121</v>
      </c>
      <c r="D97" s="7">
        <v>0.0935</v>
      </c>
      <c r="E97" s="7">
        <f t="shared" si="4"/>
        <v>0.1059</v>
      </c>
      <c r="F97" s="5">
        <f t="shared" si="3"/>
        <v>79.6666666666667</v>
      </c>
      <c r="G97" s="5">
        <f t="shared" si="5"/>
        <v>0.0139474011916199</v>
      </c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</sheetData>
  <mergeCells count="3">
    <mergeCell ref="A5:F5"/>
    <mergeCell ref="B6:E6"/>
    <mergeCell ref="A6:A7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topLeftCell="A61" workbookViewId="0">
      <selection activeCell="I18" sqref="I18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43369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109</v>
      </c>
      <c r="B5" s="9"/>
      <c r="C5" s="9"/>
      <c r="D5" s="9"/>
      <c r="E5" s="9"/>
      <c r="F5" s="9"/>
      <c r="G5" s="5"/>
    </row>
    <row r="6" s="2" customFormat="1" ht="15" spans="1:7">
      <c r="A6" s="9" t="s">
        <v>7</v>
      </c>
      <c r="B6" s="10" t="s">
        <v>108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0.1248</v>
      </c>
      <c r="C8" s="7">
        <v>0.1546</v>
      </c>
      <c r="D8" s="7">
        <v>0.1435</v>
      </c>
      <c r="E8" s="7">
        <f>AVERAGE(B8:D8)</f>
        <v>0.140966666666667</v>
      </c>
      <c r="F8" s="5">
        <f>STDEV(B8:D8)</f>
        <v>0.0150606551428991</v>
      </c>
      <c r="G8" s="5">
        <f>5*(E8-0.0433)/0.0137</f>
        <v>35.6447688564477</v>
      </c>
    </row>
    <row r="9" s="2" customFormat="1" ht="15" spans="1:7">
      <c r="A9" s="5" t="s">
        <v>16</v>
      </c>
      <c r="B9" s="7">
        <v>0.2007</v>
      </c>
      <c r="C9" s="7">
        <v>0.1889</v>
      </c>
      <c r="D9" s="7">
        <v>0.2196</v>
      </c>
      <c r="E9" s="7">
        <f>AVERAGE(B9:D9)</f>
        <v>0.203066666666667</v>
      </c>
      <c r="F9" s="5">
        <f>STDEV(B9:D9)</f>
        <v>0.0154862304429882</v>
      </c>
      <c r="G9" s="5">
        <f t="shared" ref="G9:G37" si="0">5*(E9-0.0433)/0.0137</f>
        <v>58.30900243309</v>
      </c>
    </row>
    <row r="10" s="2" customFormat="1" ht="15" spans="1:7">
      <c r="A10" s="5" t="s">
        <v>17</v>
      </c>
      <c r="B10" s="7">
        <v>0.0428</v>
      </c>
      <c r="C10" s="7">
        <v>0.0159</v>
      </c>
      <c r="D10" s="7">
        <v>0.0215</v>
      </c>
      <c r="E10" s="7">
        <f t="shared" ref="E10:E73" si="1">AVERAGE(B10:D10)</f>
        <v>0.0267333333333333</v>
      </c>
      <c r="F10" s="5">
        <f>STDEV(B10:D10)</f>
        <v>0.0141930734280258</v>
      </c>
      <c r="G10" s="5">
        <f t="shared" si="0"/>
        <v>-6.04622871046229</v>
      </c>
    </row>
    <row r="11" s="2" customFormat="1" ht="15" spans="1:7">
      <c r="A11" s="5" t="s">
        <v>18</v>
      </c>
      <c r="B11" s="7">
        <v>0.0234</v>
      </c>
      <c r="C11" s="7">
        <v>0.0229</v>
      </c>
      <c r="D11" s="7">
        <v>0.0178</v>
      </c>
      <c r="E11" s="7">
        <f t="shared" si="1"/>
        <v>0.0213666666666667</v>
      </c>
      <c r="F11" s="5">
        <f t="shared" ref="F11:F74" si="2">STDEV(B11:D11)</f>
        <v>0.00309892454463372</v>
      </c>
      <c r="G11" s="5">
        <f t="shared" si="0"/>
        <v>-8.00486618004866</v>
      </c>
    </row>
    <row r="12" s="2" customFormat="1" ht="15" spans="1:7">
      <c r="A12" s="5" t="s">
        <v>19</v>
      </c>
      <c r="B12" s="7">
        <v>0.122</v>
      </c>
      <c r="C12" s="7">
        <v>0.1038</v>
      </c>
      <c r="D12" s="7">
        <v>0.1055</v>
      </c>
      <c r="E12" s="7">
        <f t="shared" si="1"/>
        <v>0.110433333333333</v>
      </c>
      <c r="F12" s="5">
        <f t="shared" si="2"/>
        <v>0.0100530260784171</v>
      </c>
      <c r="G12" s="5">
        <f t="shared" si="0"/>
        <v>24.5012165450122</v>
      </c>
    </row>
    <row r="13" s="2" customFormat="1" ht="15" spans="1:7">
      <c r="A13" s="5" t="s">
        <v>20</v>
      </c>
      <c r="B13" s="7">
        <v>0.00639999999999999</v>
      </c>
      <c r="C13" s="7">
        <v>0.00159999999999999</v>
      </c>
      <c r="D13" s="7">
        <v>0.0145</v>
      </c>
      <c r="E13" s="7">
        <f t="shared" si="1"/>
        <v>0.00749999999999999</v>
      </c>
      <c r="F13" s="5">
        <f t="shared" si="2"/>
        <v>0.00651996932508122</v>
      </c>
      <c r="G13" s="7">
        <f t="shared" si="0"/>
        <v>-13.0656934306569</v>
      </c>
    </row>
    <row r="14" s="2" customFormat="1" ht="15" spans="1:7">
      <c r="A14" s="5" t="s">
        <v>21</v>
      </c>
      <c r="B14" s="7">
        <v>0.0985</v>
      </c>
      <c r="C14" s="7">
        <v>0.1334</v>
      </c>
      <c r="D14" s="7">
        <v>0.0625</v>
      </c>
      <c r="E14" s="7">
        <f t="shared" si="1"/>
        <v>0.0981333333333333</v>
      </c>
      <c r="F14" s="5">
        <f t="shared" si="2"/>
        <v>0.0354514221623524</v>
      </c>
      <c r="G14" s="5">
        <f t="shared" si="0"/>
        <v>20.0121654501217</v>
      </c>
    </row>
    <row r="15" s="2" customFormat="1" ht="15" spans="1:7">
      <c r="A15" s="5" t="s">
        <v>22</v>
      </c>
      <c r="B15" s="7">
        <v>0.3321</v>
      </c>
      <c r="C15" s="7">
        <v>0.2618</v>
      </c>
      <c r="D15" s="7">
        <v>0.3179</v>
      </c>
      <c r="E15" s="7">
        <f t="shared" si="1"/>
        <v>0.303933333333333</v>
      </c>
      <c r="F15" s="5">
        <f t="shared" si="2"/>
        <v>0.0371728843827505</v>
      </c>
      <c r="G15" s="5">
        <f t="shared" si="0"/>
        <v>95.1216545012165</v>
      </c>
    </row>
    <row r="16" s="2" customFormat="1" ht="15" spans="1:7">
      <c r="A16" s="5" t="s">
        <v>23</v>
      </c>
      <c r="B16" s="7">
        <v>0.0373</v>
      </c>
      <c r="C16" s="7">
        <v>0.0545</v>
      </c>
      <c r="D16" s="7">
        <v>0.0167</v>
      </c>
      <c r="E16" s="7">
        <f t="shared" si="1"/>
        <v>0.0361666666666667</v>
      </c>
      <c r="F16" s="5">
        <f t="shared" si="2"/>
        <v>0.0189254678497873</v>
      </c>
      <c r="G16" s="7">
        <f t="shared" si="0"/>
        <v>-2.60340632603407</v>
      </c>
    </row>
    <row r="17" s="2" customFormat="1" ht="15" spans="1:7">
      <c r="A17" s="5" t="s">
        <v>24</v>
      </c>
      <c r="B17" s="7">
        <v>0.1386</v>
      </c>
      <c r="C17" s="7">
        <v>0.1144</v>
      </c>
      <c r="D17" s="7">
        <v>0.1383</v>
      </c>
      <c r="E17" s="7">
        <f t="shared" si="1"/>
        <v>0.130433333333333</v>
      </c>
      <c r="F17" s="5">
        <f t="shared" si="2"/>
        <v>0.0138860841612505</v>
      </c>
      <c r="G17" s="5">
        <f t="shared" si="0"/>
        <v>31.8004866180049</v>
      </c>
    </row>
    <row r="18" s="2" customFormat="1" ht="15" spans="1:7">
      <c r="A18" s="5" t="s">
        <v>25</v>
      </c>
      <c r="B18" s="7">
        <v>1.9065</v>
      </c>
      <c r="C18" s="7"/>
      <c r="D18" s="7">
        <v>1.8889</v>
      </c>
      <c r="E18" s="7">
        <f t="shared" si="1"/>
        <v>1.8977</v>
      </c>
      <c r="F18" s="5">
        <f t="shared" si="2"/>
        <v>0.0124450793488833</v>
      </c>
      <c r="G18" s="5">
        <f t="shared" si="0"/>
        <v>676.788321167883</v>
      </c>
    </row>
    <row r="19" s="2" customFormat="1" ht="15" spans="1:7">
      <c r="A19" s="5" t="s">
        <v>26</v>
      </c>
      <c r="B19" s="7">
        <v>0</v>
      </c>
      <c r="C19" s="7">
        <v>0</v>
      </c>
      <c r="D19" s="7">
        <v>0</v>
      </c>
      <c r="E19" s="7">
        <f t="shared" si="1"/>
        <v>0</v>
      </c>
      <c r="F19" s="5">
        <f t="shared" si="2"/>
        <v>0</v>
      </c>
      <c r="G19" s="7">
        <f t="shared" si="0"/>
        <v>-15.8029197080292</v>
      </c>
    </row>
    <row r="20" s="2" customFormat="1" ht="15" spans="1:7">
      <c r="A20" s="5" t="s">
        <v>27</v>
      </c>
      <c r="B20" s="7">
        <v>0</v>
      </c>
      <c r="C20" s="7">
        <v>0</v>
      </c>
      <c r="D20" s="7">
        <v>0</v>
      </c>
      <c r="E20" s="7">
        <f t="shared" si="1"/>
        <v>0</v>
      </c>
      <c r="F20" s="5">
        <f t="shared" si="2"/>
        <v>0</v>
      </c>
      <c r="G20" s="5">
        <f t="shared" si="0"/>
        <v>-15.8029197080292</v>
      </c>
    </row>
    <row r="21" s="2" customFormat="1" ht="15" spans="1:7">
      <c r="A21" s="5" t="s">
        <v>28</v>
      </c>
      <c r="B21" s="7">
        <v>0</v>
      </c>
      <c r="C21" s="7">
        <v>0</v>
      </c>
      <c r="D21" s="7">
        <v>0</v>
      </c>
      <c r="E21" s="7">
        <f t="shared" si="1"/>
        <v>0</v>
      </c>
      <c r="F21" s="5">
        <f t="shared" si="2"/>
        <v>0</v>
      </c>
      <c r="G21" s="5">
        <f t="shared" si="0"/>
        <v>-15.8029197080292</v>
      </c>
    </row>
    <row r="22" s="2" customFormat="1" ht="15" spans="1:7">
      <c r="A22" s="5" t="s">
        <v>29</v>
      </c>
      <c r="B22" s="7">
        <v>0.0608</v>
      </c>
      <c r="C22" s="7">
        <v>0.1085</v>
      </c>
      <c r="D22" s="7">
        <v>0.0751</v>
      </c>
      <c r="E22" s="7">
        <f t="shared" si="1"/>
        <v>0.0814666666666667</v>
      </c>
      <c r="F22" s="5">
        <f t="shared" si="2"/>
        <v>0.0244790386521475</v>
      </c>
      <c r="G22" s="5">
        <f t="shared" si="0"/>
        <v>13.9294403892944</v>
      </c>
    </row>
    <row r="23" s="2" customFormat="1" ht="15" spans="1:7">
      <c r="A23" s="5" t="s">
        <v>30</v>
      </c>
      <c r="B23" s="7">
        <v>0.4259</v>
      </c>
      <c r="C23" s="7">
        <v>0.3314</v>
      </c>
      <c r="D23" s="7">
        <v>0.4499</v>
      </c>
      <c r="E23" s="7">
        <f t="shared" si="1"/>
        <v>0.4024</v>
      </c>
      <c r="F23" s="5">
        <f t="shared" si="2"/>
        <v>0.0626478251817252</v>
      </c>
      <c r="G23" s="5">
        <f t="shared" si="0"/>
        <v>131.058394160584</v>
      </c>
    </row>
    <row r="24" s="2" customFormat="1" ht="15" spans="1:7">
      <c r="A24" s="5" t="s">
        <v>31</v>
      </c>
      <c r="B24" s="7">
        <v>0.0294</v>
      </c>
      <c r="C24" s="7">
        <v>0.0457</v>
      </c>
      <c r="D24" s="7">
        <v>0.0149</v>
      </c>
      <c r="E24" s="7">
        <f t="shared" si="1"/>
        <v>0.03</v>
      </c>
      <c r="F24" s="5">
        <f t="shared" si="2"/>
        <v>0.0154087637401577</v>
      </c>
      <c r="G24" s="5">
        <f t="shared" si="0"/>
        <v>-4.85401459854015</v>
      </c>
    </row>
    <row r="25" s="2" customFormat="1" ht="15" spans="1:7">
      <c r="A25" s="5" t="s">
        <v>32</v>
      </c>
      <c r="B25" s="7">
        <v>0.0306</v>
      </c>
      <c r="C25" s="7">
        <v>0.0038</v>
      </c>
      <c r="D25" s="7">
        <v>0.0298</v>
      </c>
      <c r="E25" s="7">
        <f t="shared" si="1"/>
        <v>0.0214</v>
      </c>
      <c r="F25" s="5">
        <f t="shared" si="2"/>
        <v>0.0152472948420367</v>
      </c>
      <c r="G25" s="5">
        <f t="shared" si="0"/>
        <v>-7.99270072992701</v>
      </c>
    </row>
    <row r="26" s="2" customFormat="1" ht="15" spans="1:7">
      <c r="A26" s="5" t="s">
        <v>33</v>
      </c>
      <c r="B26" s="7">
        <v>0</v>
      </c>
      <c r="C26" s="7">
        <v>0</v>
      </c>
      <c r="D26" s="7">
        <v>0</v>
      </c>
      <c r="E26" s="7">
        <f t="shared" si="1"/>
        <v>0</v>
      </c>
      <c r="F26" s="5">
        <f t="shared" si="2"/>
        <v>0</v>
      </c>
      <c r="G26" s="5">
        <f t="shared" si="0"/>
        <v>-15.8029197080292</v>
      </c>
    </row>
    <row r="27" s="2" customFormat="1" ht="15" spans="1:7">
      <c r="A27" s="5" t="s">
        <v>34</v>
      </c>
      <c r="B27" s="7">
        <v>0</v>
      </c>
      <c r="C27" s="7">
        <v>0</v>
      </c>
      <c r="D27" s="7">
        <v>0</v>
      </c>
      <c r="E27" s="7">
        <f t="shared" si="1"/>
        <v>0</v>
      </c>
      <c r="F27" s="5">
        <f t="shared" si="2"/>
        <v>0</v>
      </c>
      <c r="G27" s="7">
        <f t="shared" si="0"/>
        <v>-15.8029197080292</v>
      </c>
    </row>
    <row r="28" s="2" customFormat="1" ht="15" spans="1:7">
      <c r="A28" s="5" t="s">
        <v>35</v>
      </c>
      <c r="B28" s="7">
        <v>0</v>
      </c>
      <c r="C28" s="7">
        <v>0</v>
      </c>
      <c r="D28" s="7">
        <v>0</v>
      </c>
      <c r="E28" s="7">
        <f t="shared" si="1"/>
        <v>0</v>
      </c>
      <c r="F28" s="5">
        <f t="shared" si="2"/>
        <v>0</v>
      </c>
      <c r="G28" s="5">
        <f t="shared" si="0"/>
        <v>-15.8029197080292</v>
      </c>
    </row>
    <row r="29" s="2" customFormat="1" ht="15" spans="1:7">
      <c r="A29" s="5" t="s">
        <v>36</v>
      </c>
      <c r="B29" s="7">
        <v>0</v>
      </c>
      <c r="C29" s="7">
        <v>0</v>
      </c>
      <c r="D29" s="7">
        <v>0</v>
      </c>
      <c r="E29" s="7">
        <f t="shared" si="1"/>
        <v>0</v>
      </c>
      <c r="F29" s="5">
        <f t="shared" si="2"/>
        <v>0</v>
      </c>
      <c r="G29" s="5">
        <f t="shared" si="0"/>
        <v>-15.8029197080292</v>
      </c>
    </row>
    <row r="30" s="2" customFormat="1" ht="15" spans="1:7">
      <c r="A30" s="5" t="s">
        <v>37</v>
      </c>
      <c r="B30" s="7">
        <v>0.0339</v>
      </c>
      <c r="C30" s="7">
        <v>0.0589</v>
      </c>
      <c r="D30" s="7">
        <v>0.0063</v>
      </c>
      <c r="E30" s="7">
        <f t="shared" si="1"/>
        <v>0.0330333333333333</v>
      </c>
      <c r="F30" s="5">
        <f t="shared" si="2"/>
        <v>0.0263107075794881</v>
      </c>
      <c r="G30" s="5">
        <f t="shared" si="0"/>
        <v>-3.74695863746959</v>
      </c>
    </row>
    <row r="31" s="2" customFormat="1" ht="15" spans="1:7">
      <c r="A31" s="5" t="s">
        <v>38</v>
      </c>
      <c r="B31" s="7">
        <v>0</v>
      </c>
      <c r="C31" s="7">
        <v>0</v>
      </c>
      <c r="D31" s="7">
        <v>0</v>
      </c>
      <c r="E31" s="7">
        <f t="shared" si="1"/>
        <v>0</v>
      </c>
      <c r="F31" s="5">
        <f t="shared" si="2"/>
        <v>0</v>
      </c>
      <c r="G31" s="5">
        <f t="shared" si="0"/>
        <v>-15.8029197080292</v>
      </c>
    </row>
    <row r="32" s="2" customFormat="1" ht="15" spans="1:7">
      <c r="A32" s="5" t="s">
        <v>39</v>
      </c>
      <c r="B32" s="7">
        <v>0</v>
      </c>
      <c r="C32" s="7">
        <v>0</v>
      </c>
      <c r="D32" s="7">
        <v>0</v>
      </c>
      <c r="E32" s="7">
        <f t="shared" si="1"/>
        <v>0</v>
      </c>
      <c r="F32" s="5">
        <f t="shared" si="2"/>
        <v>0</v>
      </c>
      <c r="G32" s="5">
        <f t="shared" si="0"/>
        <v>-15.8029197080292</v>
      </c>
    </row>
    <row r="33" s="2" customFormat="1" ht="15" spans="1:7">
      <c r="A33" s="5" t="s">
        <v>40</v>
      </c>
      <c r="B33" s="7">
        <v>0.0484</v>
      </c>
      <c r="C33" s="7">
        <v>0.0297</v>
      </c>
      <c r="D33" s="7">
        <v>0.0473</v>
      </c>
      <c r="E33" s="7">
        <f t="shared" si="1"/>
        <v>0.0418</v>
      </c>
      <c r="F33" s="5">
        <f t="shared" si="2"/>
        <v>0.0104933312155864</v>
      </c>
      <c r="G33" s="5">
        <f t="shared" si="0"/>
        <v>-0.54744525547445</v>
      </c>
    </row>
    <row r="34" s="2" customFormat="1" ht="15" spans="1:7">
      <c r="A34" s="5" t="s">
        <v>41</v>
      </c>
      <c r="B34" s="7">
        <v>0</v>
      </c>
      <c r="C34" s="7">
        <v>0</v>
      </c>
      <c r="D34" s="7">
        <v>0</v>
      </c>
      <c r="E34" s="7">
        <f t="shared" si="1"/>
        <v>0</v>
      </c>
      <c r="F34" s="5">
        <f t="shared" si="2"/>
        <v>0</v>
      </c>
      <c r="G34" s="5">
        <f t="shared" si="0"/>
        <v>-15.8029197080292</v>
      </c>
    </row>
    <row r="35" s="2" customFormat="1" ht="15" spans="1:7">
      <c r="A35" s="5" t="s">
        <v>42</v>
      </c>
      <c r="B35" s="7">
        <v>0</v>
      </c>
      <c r="C35" s="7">
        <v>0</v>
      </c>
      <c r="D35" s="7">
        <v>0</v>
      </c>
      <c r="E35" s="7">
        <f t="shared" si="1"/>
        <v>0</v>
      </c>
      <c r="F35" s="5">
        <f t="shared" si="2"/>
        <v>0</v>
      </c>
      <c r="G35" s="5">
        <f t="shared" si="0"/>
        <v>-15.8029197080292</v>
      </c>
    </row>
    <row r="36" s="2" customFormat="1" ht="15" spans="1:7">
      <c r="A36" s="5" t="s">
        <v>43</v>
      </c>
      <c r="B36" s="7">
        <v>0</v>
      </c>
      <c r="C36" s="7">
        <v>0</v>
      </c>
      <c r="D36" s="7">
        <v>0</v>
      </c>
      <c r="E36" s="7">
        <f t="shared" si="1"/>
        <v>0</v>
      </c>
      <c r="F36" s="5">
        <f t="shared" si="2"/>
        <v>0</v>
      </c>
      <c r="G36" s="5">
        <f t="shared" si="0"/>
        <v>-15.8029197080292</v>
      </c>
    </row>
    <row r="37" s="2" customFormat="1" ht="15" spans="1:7">
      <c r="A37" s="5" t="s">
        <v>44</v>
      </c>
      <c r="B37" s="7">
        <v>0</v>
      </c>
      <c r="C37" s="7">
        <v>0</v>
      </c>
      <c r="D37" s="7">
        <v>0</v>
      </c>
      <c r="E37" s="7">
        <f t="shared" si="1"/>
        <v>0</v>
      </c>
      <c r="F37" s="5">
        <f t="shared" si="2"/>
        <v>0</v>
      </c>
      <c r="G37" s="5">
        <f t="shared" si="0"/>
        <v>-15.8029197080292</v>
      </c>
    </row>
    <row r="38" s="2" customFormat="1" ht="15" spans="1:7">
      <c r="A38" s="5" t="s">
        <v>45</v>
      </c>
      <c r="B38" s="7">
        <v>0.1012</v>
      </c>
      <c r="C38" s="7">
        <v>0.0823</v>
      </c>
      <c r="D38" s="7">
        <v>0.0676</v>
      </c>
      <c r="E38" s="7">
        <f t="shared" si="1"/>
        <v>0.0837</v>
      </c>
      <c r="F38" s="5">
        <f t="shared" si="2"/>
        <v>0.0168436931817224</v>
      </c>
      <c r="G38" s="5">
        <f>5*(E38+0.0183)/0.0112</f>
        <v>45.5357142857143</v>
      </c>
    </row>
    <row r="39" s="2" customFormat="1" ht="15" spans="1:7">
      <c r="A39" s="5" t="s">
        <v>46</v>
      </c>
      <c r="B39" s="7">
        <v>0</v>
      </c>
      <c r="C39" s="7">
        <v>0</v>
      </c>
      <c r="D39" s="7">
        <v>0</v>
      </c>
      <c r="E39" s="7">
        <f t="shared" si="1"/>
        <v>0</v>
      </c>
      <c r="F39" s="5">
        <f t="shared" si="2"/>
        <v>0</v>
      </c>
      <c r="G39" s="5">
        <f t="shared" ref="G39:G67" si="3">5*(E39+0.0183)/0.0112</f>
        <v>8.16964285714286</v>
      </c>
    </row>
    <row r="40" s="2" customFormat="1" ht="15" spans="1:7">
      <c r="A40" s="5" t="s">
        <v>47</v>
      </c>
      <c r="B40" s="7">
        <v>0</v>
      </c>
      <c r="C40" s="7">
        <v>0</v>
      </c>
      <c r="D40" s="7">
        <v>0</v>
      </c>
      <c r="E40" s="7">
        <f t="shared" si="1"/>
        <v>0</v>
      </c>
      <c r="F40" s="5">
        <f t="shared" si="2"/>
        <v>0</v>
      </c>
      <c r="G40" s="5">
        <f t="shared" si="3"/>
        <v>8.16964285714286</v>
      </c>
    </row>
    <row r="41" s="2" customFormat="1" ht="15" spans="1:7">
      <c r="A41" s="5" t="s">
        <v>48</v>
      </c>
      <c r="B41" s="7">
        <v>0</v>
      </c>
      <c r="C41" s="7">
        <v>0</v>
      </c>
      <c r="D41" s="7">
        <v>0</v>
      </c>
      <c r="E41" s="7">
        <f t="shared" si="1"/>
        <v>0</v>
      </c>
      <c r="F41" s="5">
        <f t="shared" si="2"/>
        <v>0</v>
      </c>
      <c r="G41" s="5">
        <f t="shared" si="3"/>
        <v>8.16964285714286</v>
      </c>
    </row>
    <row r="42" s="2" customFormat="1" ht="15" spans="1:7">
      <c r="A42" s="5" t="s">
        <v>49</v>
      </c>
      <c r="B42" s="7">
        <v>0</v>
      </c>
      <c r="C42" s="7">
        <v>0</v>
      </c>
      <c r="D42" s="7">
        <v>0</v>
      </c>
      <c r="E42" s="7">
        <f t="shared" si="1"/>
        <v>0</v>
      </c>
      <c r="F42" s="5">
        <f t="shared" si="2"/>
        <v>0</v>
      </c>
      <c r="G42" s="5">
        <f t="shared" si="3"/>
        <v>8.16964285714286</v>
      </c>
    </row>
    <row r="43" s="2" customFormat="1" ht="15" spans="1:7">
      <c r="A43" s="5" t="s">
        <v>50</v>
      </c>
      <c r="B43" s="7">
        <v>0</v>
      </c>
      <c r="C43" s="7">
        <v>0</v>
      </c>
      <c r="D43" s="7">
        <v>0</v>
      </c>
      <c r="E43" s="7">
        <f t="shared" si="1"/>
        <v>0</v>
      </c>
      <c r="F43" s="5">
        <f t="shared" si="2"/>
        <v>0</v>
      </c>
      <c r="G43" s="5">
        <f t="shared" si="3"/>
        <v>8.16964285714286</v>
      </c>
    </row>
    <row r="44" s="2" customFormat="1" ht="15" spans="1:7">
      <c r="A44" s="5" t="s">
        <v>51</v>
      </c>
      <c r="B44" s="7">
        <v>0.0294</v>
      </c>
      <c r="C44" s="7">
        <v>0.0544</v>
      </c>
      <c r="D44" s="7">
        <v>0.0158</v>
      </c>
      <c r="E44" s="7">
        <f t="shared" si="1"/>
        <v>0.0332</v>
      </c>
      <c r="F44" s="5">
        <f t="shared" si="2"/>
        <v>0.019578559701878</v>
      </c>
      <c r="G44" s="5">
        <f t="shared" si="3"/>
        <v>22.9910714285714</v>
      </c>
    </row>
    <row r="45" s="2" customFormat="1" ht="15" spans="1:7">
      <c r="A45" s="5" t="s">
        <v>52</v>
      </c>
      <c r="B45" s="7">
        <v>0.0251</v>
      </c>
      <c r="C45" s="7">
        <v>0.0178</v>
      </c>
      <c r="D45" s="7">
        <v>0.0161</v>
      </c>
      <c r="E45" s="7">
        <f t="shared" si="1"/>
        <v>0.0196666666666667</v>
      </c>
      <c r="F45" s="5">
        <f t="shared" si="2"/>
        <v>0.00478156180900481</v>
      </c>
      <c r="G45" s="5">
        <f t="shared" si="3"/>
        <v>16.9494047619048</v>
      </c>
    </row>
    <row r="46" s="2" customFormat="1" ht="15" spans="1:7">
      <c r="A46" s="5" t="s">
        <v>53</v>
      </c>
      <c r="B46" s="7">
        <v>0</v>
      </c>
      <c r="C46" s="7">
        <v>0</v>
      </c>
      <c r="D46" s="7">
        <v>0</v>
      </c>
      <c r="E46" s="7">
        <f t="shared" si="1"/>
        <v>0</v>
      </c>
      <c r="F46" s="5">
        <f t="shared" si="2"/>
        <v>0</v>
      </c>
      <c r="G46" s="5">
        <f t="shared" si="3"/>
        <v>8.16964285714286</v>
      </c>
    </row>
    <row r="47" s="2" customFormat="1" ht="15" spans="1:7">
      <c r="A47" s="5" t="s">
        <v>54</v>
      </c>
      <c r="B47" s="7">
        <v>0</v>
      </c>
      <c r="C47" s="7">
        <v>0</v>
      </c>
      <c r="D47" s="7">
        <v>0</v>
      </c>
      <c r="E47" s="7">
        <f t="shared" si="1"/>
        <v>0</v>
      </c>
      <c r="F47" s="5">
        <f t="shared" si="2"/>
        <v>0</v>
      </c>
      <c r="G47" s="5">
        <f t="shared" si="3"/>
        <v>8.16964285714286</v>
      </c>
    </row>
    <row r="48" s="2" customFormat="1" ht="15" spans="1:7">
      <c r="A48" s="5" t="s">
        <v>55</v>
      </c>
      <c r="B48" s="7">
        <v>0.7123</v>
      </c>
      <c r="C48" s="7">
        <v>0.8118</v>
      </c>
      <c r="D48" s="7">
        <v>0.7924</v>
      </c>
      <c r="E48" s="7">
        <f t="shared" si="1"/>
        <v>0.772166666666667</v>
      </c>
      <c r="F48" s="5">
        <f t="shared" si="2"/>
        <v>0.0527456475297567</v>
      </c>
      <c r="G48" s="5">
        <f t="shared" si="3"/>
        <v>352.886904761905</v>
      </c>
    </row>
    <row r="49" s="2" customFormat="1" ht="15" spans="1:7">
      <c r="A49" s="5" t="s">
        <v>56</v>
      </c>
      <c r="B49" s="7">
        <v>0</v>
      </c>
      <c r="C49" s="7">
        <v>0</v>
      </c>
      <c r="D49" s="7">
        <v>0</v>
      </c>
      <c r="E49" s="7">
        <f t="shared" si="1"/>
        <v>0</v>
      </c>
      <c r="F49" s="5">
        <f t="shared" si="2"/>
        <v>0</v>
      </c>
      <c r="G49" s="5">
        <f t="shared" si="3"/>
        <v>8.16964285714286</v>
      </c>
    </row>
    <row r="50" s="2" customFormat="1" ht="15" spans="1:7">
      <c r="A50" s="5" t="s">
        <v>57</v>
      </c>
      <c r="B50" s="7">
        <v>0</v>
      </c>
      <c r="C50" s="7">
        <v>0</v>
      </c>
      <c r="D50" s="7">
        <v>0</v>
      </c>
      <c r="E50" s="7">
        <f t="shared" si="1"/>
        <v>0</v>
      </c>
      <c r="F50" s="5">
        <f t="shared" si="2"/>
        <v>0</v>
      </c>
      <c r="G50" s="5">
        <f t="shared" si="3"/>
        <v>8.16964285714286</v>
      </c>
    </row>
    <row r="51" s="2" customFormat="1" ht="15" spans="1:7">
      <c r="A51" s="5" t="s">
        <v>58</v>
      </c>
      <c r="B51" s="7">
        <v>0</v>
      </c>
      <c r="C51" s="7">
        <v>0</v>
      </c>
      <c r="D51" s="7">
        <v>0</v>
      </c>
      <c r="E51" s="7">
        <f t="shared" si="1"/>
        <v>0</v>
      </c>
      <c r="F51" s="5">
        <f t="shared" si="2"/>
        <v>0</v>
      </c>
      <c r="G51" s="5">
        <f t="shared" si="3"/>
        <v>8.16964285714286</v>
      </c>
    </row>
    <row r="52" s="2" customFormat="1" ht="15" spans="1:7">
      <c r="A52" s="5" t="s">
        <v>59</v>
      </c>
      <c r="B52" s="7">
        <v>0</v>
      </c>
      <c r="C52" s="7">
        <v>0</v>
      </c>
      <c r="D52" s="7">
        <v>0</v>
      </c>
      <c r="E52" s="7">
        <f t="shared" si="1"/>
        <v>0</v>
      </c>
      <c r="F52" s="5">
        <f t="shared" si="2"/>
        <v>0</v>
      </c>
      <c r="G52" s="5">
        <f t="shared" si="3"/>
        <v>8.16964285714286</v>
      </c>
    </row>
    <row r="53" s="2" customFormat="1" ht="15" spans="1:7">
      <c r="A53" s="5" t="s">
        <v>60</v>
      </c>
      <c r="B53" s="7">
        <v>0</v>
      </c>
      <c r="C53" s="7">
        <v>0</v>
      </c>
      <c r="D53" s="7">
        <v>0</v>
      </c>
      <c r="E53" s="7">
        <f t="shared" si="1"/>
        <v>0</v>
      </c>
      <c r="F53" s="5">
        <f t="shared" si="2"/>
        <v>0</v>
      </c>
      <c r="G53" s="5">
        <f t="shared" si="3"/>
        <v>8.16964285714286</v>
      </c>
    </row>
    <row r="54" s="2" customFormat="1" ht="15" spans="1:7">
      <c r="A54" s="5" t="s">
        <v>61</v>
      </c>
      <c r="B54" s="7">
        <v>1.5461</v>
      </c>
      <c r="C54" s="7">
        <v>1.4691</v>
      </c>
      <c r="D54" s="7">
        <v>1.3934</v>
      </c>
      <c r="E54" s="7">
        <f t="shared" si="1"/>
        <v>1.46953333333333</v>
      </c>
      <c r="F54" s="5">
        <f t="shared" si="2"/>
        <v>0.0763509222821397</v>
      </c>
      <c r="G54" s="5">
        <f t="shared" si="3"/>
        <v>664.21130952381</v>
      </c>
    </row>
    <row r="55" s="2" customFormat="1" ht="15" spans="1:7">
      <c r="A55" s="5" t="s">
        <v>62</v>
      </c>
      <c r="B55" s="7">
        <v>0</v>
      </c>
      <c r="C55" s="7">
        <v>0</v>
      </c>
      <c r="D55" s="7">
        <v>0</v>
      </c>
      <c r="E55" s="7">
        <f t="shared" si="1"/>
        <v>0</v>
      </c>
      <c r="F55" s="5">
        <f t="shared" si="2"/>
        <v>0</v>
      </c>
      <c r="G55" s="5">
        <f t="shared" si="3"/>
        <v>8.16964285714286</v>
      </c>
    </row>
    <row r="56" s="2" customFormat="1" ht="15" spans="1:7">
      <c r="A56" s="5" t="s">
        <v>63</v>
      </c>
      <c r="B56" s="7">
        <v>0</v>
      </c>
      <c r="C56" s="7">
        <v>0</v>
      </c>
      <c r="D56" s="7">
        <v>0</v>
      </c>
      <c r="E56" s="7">
        <f t="shared" si="1"/>
        <v>0</v>
      </c>
      <c r="F56" s="5">
        <f t="shared" si="2"/>
        <v>0</v>
      </c>
      <c r="G56" s="5">
        <f t="shared" si="3"/>
        <v>8.16964285714286</v>
      </c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1"/>
        <v>0</v>
      </c>
      <c r="F57" s="5">
        <f t="shared" si="2"/>
        <v>0</v>
      </c>
      <c r="G57" s="5">
        <f t="shared" si="3"/>
        <v>8.16964285714286</v>
      </c>
    </row>
    <row r="58" s="2" customFormat="1" ht="15" spans="1:7">
      <c r="A58" s="5" t="s">
        <v>65</v>
      </c>
      <c r="B58" s="7">
        <v>0</v>
      </c>
      <c r="C58" s="7">
        <v>0</v>
      </c>
      <c r="D58" s="7">
        <v>0</v>
      </c>
      <c r="E58" s="7">
        <f t="shared" si="1"/>
        <v>0</v>
      </c>
      <c r="F58" s="5">
        <f t="shared" si="2"/>
        <v>0</v>
      </c>
      <c r="G58" s="7">
        <f t="shared" si="3"/>
        <v>8.16964285714286</v>
      </c>
    </row>
    <row r="59" s="2" customFormat="1" ht="15" spans="1:7">
      <c r="A59" s="5" t="s">
        <v>66</v>
      </c>
      <c r="B59" s="7">
        <v>0</v>
      </c>
      <c r="C59" s="7">
        <v>0</v>
      </c>
      <c r="D59" s="7">
        <v>0</v>
      </c>
      <c r="E59" s="7">
        <f t="shared" si="1"/>
        <v>0</v>
      </c>
      <c r="F59" s="5">
        <f t="shared" si="2"/>
        <v>0</v>
      </c>
      <c r="G59" s="5">
        <f t="shared" si="3"/>
        <v>8.16964285714286</v>
      </c>
    </row>
    <row r="60" s="2" customFormat="1" ht="15" spans="1:7">
      <c r="A60" s="5" t="s">
        <v>67</v>
      </c>
      <c r="B60" s="7">
        <v>0.000299999999999995</v>
      </c>
      <c r="C60" s="7">
        <v>0.03</v>
      </c>
      <c r="D60" s="7">
        <v>0.000700000000000006</v>
      </c>
      <c r="E60" s="7">
        <f t="shared" si="1"/>
        <v>0.0103333333333333</v>
      </c>
      <c r="F60" s="5">
        <f t="shared" si="2"/>
        <v>0.0170330071723502</v>
      </c>
      <c r="G60" s="7">
        <f t="shared" si="3"/>
        <v>12.7827380952381</v>
      </c>
    </row>
    <row r="61" s="2" customFormat="1" ht="15" spans="1:7">
      <c r="A61" s="5" t="s">
        <v>68</v>
      </c>
      <c r="B61" s="7">
        <v>0</v>
      </c>
      <c r="C61" s="7">
        <v>0</v>
      </c>
      <c r="D61" s="7">
        <v>0</v>
      </c>
      <c r="E61" s="7">
        <f t="shared" si="1"/>
        <v>0</v>
      </c>
      <c r="F61" s="5">
        <f t="shared" si="2"/>
        <v>0</v>
      </c>
      <c r="G61" s="5">
        <f t="shared" si="3"/>
        <v>8.16964285714286</v>
      </c>
    </row>
    <row r="62" s="2" customFormat="1" ht="15" spans="1:7">
      <c r="A62" s="5" t="s">
        <v>69</v>
      </c>
      <c r="B62" s="7">
        <v>0</v>
      </c>
      <c r="C62" s="7">
        <v>0</v>
      </c>
      <c r="D62" s="7">
        <v>0</v>
      </c>
      <c r="E62" s="7">
        <f t="shared" si="1"/>
        <v>0</v>
      </c>
      <c r="F62" s="5">
        <f t="shared" si="2"/>
        <v>0</v>
      </c>
      <c r="G62" s="5">
        <f t="shared" si="3"/>
        <v>8.16964285714286</v>
      </c>
    </row>
    <row r="63" s="2" customFormat="1" ht="15" spans="1:7">
      <c r="A63" s="5" t="s">
        <v>70</v>
      </c>
      <c r="B63" s="7">
        <v>0</v>
      </c>
      <c r="C63" s="7">
        <v>0</v>
      </c>
      <c r="D63" s="7">
        <v>0</v>
      </c>
      <c r="E63" s="7">
        <f t="shared" si="1"/>
        <v>0</v>
      </c>
      <c r="F63" s="5">
        <f t="shared" si="2"/>
        <v>0</v>
      </c>
      <c r="G63" s="5">
        <f t="shared" si="3"/>
        <v>8.16964285714286</v>
      </c>
    </row>
    <row r="64" s="2" customFormat="1" ht="15" spans="1:7">
      <c r="A64" s="5" t="s">
        <v>71</v>
      </c>
      <c r="B64" s="7">
        <v>0</v>
      </c>
      <c r="C64" s="7">
        <v>0</v>
      </c>
      <c r="D64" s="7">
        <v>0</v>
      </c>
      <c r="E64" s="7">
        <f t="shared" si="1"/>
        <v>0</v>
      </c>
      <c r="F64" s="5">
        <f t="shared" si="2"/>
        <v>0</v>
      </c>
      <c r="G64" s="5">
        <f t="shared" si="3"/>
        <v>8.16964285714286</v>
      </c>
    </row>
    <row r="65" s="2" customFormat="1" ht="15" spans="1:7">
      <c r="A65" s="5" t="s">
        <v>72</v>
      </c>
      <c r="B65" s="7">
        <v>0</v>
      </c>
      <c r="C65" s="7">
        <v>0</v>
      </c>
      <c r="D65" s="7">
        <v>0</v>
      </c>
      <c r="E65" s="7">
        <f t="shared" si="1"/>
        <v>0</v>
      </c>
      <c r="F65" s="5">
        <f t="shared" si="2"/>
        <v>0</v>
      </c>
      <c r="G65" s="5">
        <f t="shared" si="3"/>
        <v>8.16964285714286</v>
      </c>
    </row>
    <row r="66" s="2" customFormat="1" ht="15" spans="1:7">
      <c r="A66" s="5" t="s">
        <v>73</v>
      </c>
      <c r="B66" s="7">
        <v>0</v>
      </c>
      <c r="C66" s="7">
        <v>0</v>
      </c>
      <c r="D66" s="7">
        <v>0</v>
      </c>
      <c r="E66" s="7">
        <f t="shared" si="1"/>
        <v>0</v>
      </c>
      <c r="F66" s="5">
        <f t="shared" si="2"/>
        <v>0</v>
      </c>
      <c r="G66" s="7">
        <f t="shared" si="3"/>
        <v>8.16964285714286</v>
      </c>
    </row>
    <row r="67" s="2" customFormat="1" ht="15" spans="1:7">
      <c r="A67" s="5" t="s">
        <v>74</v>
      </c>
      <c r="B67" s="7">
        <v>0.948</v>
      </c>
      <c r="C67" s="7">
        <v>0.9416</v>
      </c>
      <c r="D67" s="7">
        <v>0.8893</v>
      </c>
      <c r="E67" s="7">
        <f t="shared" si="1"/>
        <v>0.9263</v>
      </c>
      <c r="F67" s="5">
        <f t="shared" si="2"/>
        <v>0.0322023291083114</v>
      </c>
      <c r="G67" s="5">
        <f t="shared" si="3"/>
        <v>421.696428571429</v>
      </c>
    </row>
    <row r="68" s="1" customFormat="1" ht="15" spans="1:7">
      <c r="A68" s="5" t="s">
        <v>75</v>
      </c>
      <c r="B68" s="7">
        <v>0.468</v>
      </c>
      <c r="C68" s="7">
        <v>0.4133</v>
      </c>
      <c r="D68" s="7">
        <v>0.414</v>
      </c>
      <c r="E68" s="7">
        <f t="shared" si="1"/>
        <v>0.431766666666667</v>
      </c>
      <c r="F68" s="5">
        <f t="shared" si="2"/>
        <v>0.0313809390129316</v>
      </c>
      <c r="G68" s="5">
        <f>5*(E68-0.1549)/0.0287</f>
        <v>48.2346109175377</v>
      </c>
    </row>
    <row r="69" s="1" customFormat="1" ht="15" spans="1:7">
      <c r="A69" s="5" t="s">
        <v>76</v>
      </c>
      <c r="B69" s="7">
        <v>0.291</v>
      </c>
      <c r="C69" s="7">
        <v>0.2475</v>
      </c>
      <c r="D69" s="7">
        <v>0.2533</v>
      </c>
      <c r="E69" s="7">
        <f t="shared" si="1"/>
        <v>0.263933333333333</v>
      </c>
      <c r="F69" s="5">
        <f t="shared" si="2"/>
        <v>0.0236191306642165</v>
      </c>
      <c r="G69" s="5">
        <f t="shared" ref="G69:G97" si="4">5*(E69-0.1549)/0.0287</f>
        <v>18.9953542392567</v>
      </c>
    </row>
    <row r="70" s="1" customFormat="1" ht="15" spans="1:7">
      <c r="A70" s="5" t="s">
        <v>77</v>
      </c>
      <c r="B70" s="7">
        <v>0.2686</v>
      </c>
      <c r="C70" s="7">
        <v>0.2763</v>
      </c>
      <c r="D70" s="7">
        <v>0.2496</v>
      </c>
      <c r="E70" s="7">
        <f t="shared" si="1"/>
        <v>0.264833333333333</v>
      </c>
      <c r="F70" s="5">
        <f t="shared" si="2"/>
        <v>0.013742755667381</v>
      </c>
      <c r="G70" s="5">
        <f t="shared" si="4"/>
        <v>19.1521486643438</v>
      </c>
    </row>
    <row r="71" s="1" customFormat="1" ht="15" spans="1:7">
      <c r="A71" s="5" t="s">
        <v>78</v>
      </c>
      <c r="B71" s="7">
        <v>0.165</v>
      </c>
      <c r="C71" s="7">
        <v>0.1534</v>
      </c>
      <c r="D71" s="7">
        <v>0.162</v>
      </c>
      <c r="E71" s="7">
        <f t="shared" si="1"/>
        <v>0.160133333333333</v>
      </c>
      <c r="F71" s="5">
        <f t="shared" si="2"/>
        <v>0.00602107410129898</v>
      </c>
      <c r="G71" s="5">
        <f t="shared" si="4"/>
        <v>0.911730545876889</v>
      </c>
    </row>
    <row r="72" s="1" customFormat="1" ht="15" spans="1:7">
      <c r="A72" s="5" t="s">
        <v>79</v>
      </c>
      <c r="B72" s="7">
        <v>0.2294</v>
      </c>
      <c r="C72" s="7">
        <v>0.2182</v>
      </c>
      <c r="D72" s="7">
        <v>0.1288</v>
      </c>
      <c r="E72" s="7">
        <f t="shared" si="1"/>
        <v>0.192133333333333</v>
      </c>
      <c r="F72" s="5">
        <f t="shared" si="2"/>
        <v>0.0551334139459306</v>
      </c>
      <c r="G72" s="5">
        <f t="shared" si="4"/>
        <v>6.48664343786295</v>
      </c>
    </row>
    <row r="73" s="1" customFormat="1" ht="15" spans="1:7">
      <c r="A73" s="5" t="s">
        <v>80</v>
      </c>
      <c r="B73" s="7">
        <v>0.201</v>
      </c>
      <c r="C73" s="7">
        <v>0.2145</v>
      </c>
      <c r="D73" s="7">
        <v>0.2339</v>
      </c>
      <c r="E73" s="7">
        <f t="shared" si="1"/>
        <v>0.216466666666667</v>
      </c>
      <c r="F73" s="5">
        <f t="shared" si="2"/>
        <v>0.0165379361872433</v>
      </c>
      <c r="G73" s="5">
        <f t="shared" si="4"/>
        <v>10.725900116144</v>
      </c>
    </row>
    <row r="74" s="1" customFormat="1" ht="15" spans="1:7">
      <c r="A74" s="5" t="s">
        <v>81</v>
      </c>
      <c r="B74" s="7">
        <v>0.201</v>
      </c>
      <c r="C74" s="7">
        <v>0.2145</v>
      </c>
      <c r="D74" s="7">
        <v>0.2339</v>
      </c>
      <c r="E74" s="7">
        <f t="shared" ref="E74:E97" si="5">AVERAGE(B74:D74)</f>
        <v>0.216466666666667</v>
      </c>
      <c r="F74" s="5">
        <f t="shared" si="2"/>
        <v>0.0165379361872433</v>
      </c>
      <c r="G74" s="5">
        <f t="shared" si="4"/>
        <v>10.725900116144</v>
      </c>
    </row>
    <row r="75" s="1" customFormat="1" ht="15" spans="1:7">
      <c r="A75" s="5" t="s">
        <v>82</v>
      </c>
      <c r="B75" s="7">
        <v>2.9112</v>
      </c>
      <c r="C75" s="7">
        <v>2.8628</v>
      </c>
      <c r="D75" s="7">
        <v>2.9832</v>
      </c>
      <c r="E75" s="7">
        <f t="shared" si="5"/>
        <v>2.91906666666667</v>
      </c>
      <c r="F75" s="5">
        <f t="shared" ref="F75:F97" si="6">STDEV(B75:D75)</f>
        <v>0.0605842663843785</v>
      </c>
      <c r="G75" s="5">
        <f t="shared" si="4"/>
        <v>481.562137049942</v>
      </c>
    </row>
    <row r="76" s="1" customFormat="1" ht="15" spans="1:7">
      <c r="A76" s="5" t="s">
        <v>83</v>
      </c>
      <c r="B76" s="7">
        <v>2.9589</v>
      </c>
      <c r="C76" s="7">
        <v>2.9936</v>
      </c>
      <c r="D76" s="7">
        <v>2.9968</v>
      </c>
      <c r="E76" s="7">
        <f t="shared" si="5"/>
        <v>2.9831</v>
      </c>
      <c r="F76" s="5">
        <f t="shared" si="6"/>
        <v>0.0210188011075799</v>
      </c>
      <c r="G76" s="5">
        <f t="shared" si="4"/>
        <v>492.717770034843</v>
      </c>
    </row>
    <row r="77" s="1" customFormat="1" ht="15" spans="1:7">
      <c r="A77" s="5" t="s">
        <v>84</v>
      </c>
      <c r="B77" s="7">
        <v>2.9972</v>
      </c>
      <c r="C77" s="7">
        <v>2.6983</v>
      </c>
      <c r="D77" s="7">
        <v>2.893</v>
      </c>
      <c r="E77" s="7">
        <f t="shared" si="5"/>
        <v>2.86283333333333</v>
      </c>
      <c r="F77" s="5">
        <f t="shared" si="6"/>
        <v>0.151716259291261</v>
      </c>
      <c r="G77" s="5">
        <f t="shared" si="4"/>
        <v>471.765389082462</v>
      </c>
    </row>
    <row r="78" s="1" customFormat="1" ht="15" spans="1:7">
      <c r="A78" s="5" t="s">
        <v>85</v>
      </c>
      <c r="B78" s="7">
        <v>0.1309</v>
      </c>
      <c r="C78" s="7">
        <v>0.1589</v>
      </c>
      <c r="D78" s="7">
        <v>0.1525</v>
      </c>
      <c r="E78" s="7">
        <f t="shared" si="5"/>
        <v>0.147433333333333</v>
      </c>
      <c r="F78" s="5">
        <f t="shared" si="6"/>
        <v>0.0146715143503775</v>
      </c>
      <c r="G78" s="5">
        <f t="shared" si="4"/>
        <v>-1.30081300813008</v>
      </c>
    </row>
    <row r="79" s="1" customFormat="1" ht="15" spans="1:7">
      <c r="A79" s="5" t="s">
        <v>86</v>
      </c>
      <c r="B79" s="7">
        <v>0.3069</v>
      </c>
      <c r="C79" s="7">
        <v>0.3215</v>
      </c>
      <c r="D79" s="7">
        <v>0.309</v>
      </c>
      <c r="E79" s="7">
        <f t="shared" si="5"/>
        <v>0.312466666666667</v>
      </c>
      <c r="F79" s="5">
        <f t="shared" si="6"/>
        <v>0.00789324605807607</v>
      </c>
      <c r="G79" s="5">
        <f t="shared" si="4"/>
        <v>27.4506387921022</v>
      </c>
    </row>
    <row r="80" s="1" customFormat="1" ht="15" spans="1:7">
      <c r="A80" s="5" t="s">
        <v>87</v>
      </c>
      <c r="B80" s="7">
        <v>0.0546</v>
      </c>
      <c r="C80" s="7">
        <v>0.0998</v>
      </c>
      <c r="D80" s="7">
        <v>0.0489</v>
      </c>
      <c r="E80" s="7">
        <f t="shared" si="5"/>
        <v>0.0677666666666667</v>
      </c>
      <c r="F80" s="5">
        <f t="shared" si="6"/>
        <v>0.0278876914306892</v>
      </c>
      <c r="G80" s="5">
        <f t="shared" si="4"/>
        <v>-15.1800232288037</v>
      </c>
    </row>
    <row r="81" s="1" customFormat="1" ht="15" spans="1:7">
      <c r="A81" s="5" t="s">
        <v>88</v>
      </c>
      <c r="B81" s="7">
        <v>0.1351</v>
      </c>
      <c r="C81" s="7">
        <v>0.0661</v>
      </c>
      <c r="D81" s="7">
        <v>0.1037</v>
      </c>
      <c r="E81" s="7">
        <f t="shared" si="5"/>
        <v>0.101633333333333</v>
      </c>
      <c r="F81" s="5">
        <f t="shared" si="6"/>
        <v>0.0345463939266218</v>
      </c>
      <c r="G81" s="5">
        <f t="shared" si="4"/>
        <v>-9.27990708478514</v>
      </c>
    </row>
    <row r="82" s="1" customFormat="1" ht="15" spans="1:7">
      <c r="A82" s="5" t="s">
        <v>89</v>
      </c>
      <c r="B82" s="7">
        <v>0.3854</v>
      </c>
      <c r="C82" s="7">
        <v>0.554</v>
      </c>
      <c r="D82" s="7">
        <v>0.4683</v>
      </c>
      <c r="E82" s="7">
        <f t="shared" si="5"/>
        <v>0.469233333333333</v>
      </c>
      <c r="F82" s="5">
        <f t="shared" si="6"/>
        <v>0.0843038749603678</v>
      </c>
      <c r="G82" s="5">
        <f t="shared" si="4"/>
        <v>54.7619047619048</v>
      </c>
    </row>
    <row r="83" s="1" customFormat="1" ht="15" spans="1:7">
      <c r="A83" s="5" t="s">
        <v>90</v>
      </c>
      <c r="B83" s="7">
        <v>0.4765</v>
      </c>
      <c r="C83" s="7">
        <v>0.408</v>
      </c>
      <c r="D83" s="7">
        <v>0.4763</v>
      </c>
      <c r="E83" s="7">
        <f t="shared" si="5"/>
        <v>0.4536</v>
      </c>
      <c r="F83" s="5">
        <f t="shared" si="6"/>
        <v>0.0394908850242686</v>
      </c>
      <c r="G83" s="5">
        <f t="shared" si="4"/>
        <v>52.0383275261324</v>
      </c>
    </row>
    <row r="84" s="1" customFormat="1" ht="15" spans="1:7">
      <c r="A84" s="5" t="s">
        <v>91</v>
      </c>
      <c r="B84" s="7">
        <v>0.2597</v>
      </c>
      <c r="C84" s="7">
        <v>0.2906</v>
      </c>
      <c r="D84" s="7">
        <v>0.2475</v>
      </c>
      <c r="E84" s="7">
        <f t="shared" si="5"/>
        <v>0.265933333333333</v>
      </c>
      <c r="F84" s="5">
        <f t="shared" si="6"/>
        <v>0.022215835193243</v>
      </c>
      <c r="G84" s="5">
        <f t="shared" si="4"/>
        <v>19.3437862950058</v>
      </c>
    </row>
    <row r="85" s="1" customFormat="1" ht="15" spans="1:7">
      <c r="A85" s="5" t="s">
        <v>92</v>
      </c>
      <c r="B85" s="7">
        <v>0.2962</v>
      </c>
      <c r="C85" s="7">
        <v>0.1842</v>
      </c>
      <c r="D85" s="7">
        <v>0.2445</v>
      </c>
      <c r="E85" s="7">
        <f t="shared" si="5"/>
        <v>0.241633333333333</v>
      </c>
      <c r="F85" s="5">
        <f t="shared" si="6"/>
        <v>0.056055002750275</v>
      </c>
      <c r="G85" s="5">
        <f t="shared" si="4"/>
        <v>15.1103368176539</v>
      </c>
    </row>
    <row r="86" s="1" customFormat="1" ht="15" spans="1:7">
      <c r="A86" s="5" t="s">
        <v>93</v>
      </c>
      <c r="B86" s="7">
        <v>0.2718</v>
      </c>
      <c r="C86" s="7">
        <v>0.2742</v>
      </c>
      <c r="D86" s="7">
        <v>0.2628</v>
      </c>
      <c r="E86" s="7">
        <f t="shared" si="5"/>
        <v>0.2696</v>
      </c>
      <c r="F86" s="5">
        <f t="shared" si="6"/>
        <v>0.0060099916805267</v>
      </c>
      <c r="G86" s="5">
        <f t="shared" si="4"/>
        <v>19.9825783972125</v>
      </c>
    </row>
    <row r="87" s="1" customFormat="1" ht="15" spans="1:7">
      <c r="A87" s="5" t="s">
        <v>94</v>
      </c>
      <c r="B87" s="7">
        <v>0.1915</v>
      </c>
      <c r="C87" s="7">
        <v>0.1466</v>
      </c>
      <c r="D87" s="7">
        <v>0.1665</v>
      </c>
      <c r="E87" s="7">
        <f t="shared" si="5"/>
        <v>0.1682</v>
      </c>
      <c r="F87" s="5">
        <f t="shared" si="6"/>
        <v>0.0224982221519835</v>
      </c>
      <c r="G87" s="5">
        <f t="shared" si="4"/>
        <v>2.31707317073171</v>
      </c>
    </row>
    <row r="88" s="1" customFormat="1" ht="15" spans="1:7">
      <c r="A88" s="5" t="s">
        <v>95</v>
      </c>
      <c r="B88" s="7">
        <v>0.1724</v>
      </c>
      <c r="C88" s="7">
        <v>0.1976</v>
      </c>
      <c r="D88" s="7">
        <v>0.1932</v>
      </c>
      <c r="E88" s="7">
        <f t="shared" si="5"/>
        <v>0.187733333333333</v>
      </c>
      <c r="F88" s="5">
        <f t="shared" si="6"/>
        <v>0.013460064388157</v>
      </c>
      <c r="G88" s="5">
        <f t="shared" si="4"/>
        <v>5.72009291521486</v>
      </c>
    </row>
    <row r="89" s="1" customFormat="1" ht="15" spans="1:7">
      <c r="A89" s="5" t="s">
        <v>96</v>
      </c>
      <c r="B89" s="7">
        <v>2.3114</v>
      </c>
      <c r="C89" s="7">
        <v>2.2055</v>
      </c>
      <c r="D89" s="7">
        <v>2.2232</v>
      </c>
      <c r="E89" s="7">
        <f t="shared" si="5"/>
        <v>2.2467</v>
      </c>
      <c r="F89" s="5">
        <f t="shared" si="6"/>
        <v>0.0567264488576537</v>
      </c>
      <c r="G89" s="5">
        <f t="shared" si="4"/>
        <v>364.425087108014</v>
      </c>
    </row>
    <row r="90" s="1" customFormat="1" ht="15" spans="1:7">
      <c r="A90" s="5" t="s">
        <v>97</v>
      </c>
      <c r="B90" s="7">
        <v>0.2437</v>
      </c>
      <c r="C90" s="7">
        <v>0.2981</v>
      </c>
      <c r="D90" s="7">
        <v>0.2849</v>
      </c>
      <c r="E90" s="7">
        <f t="shared" si="5"/>
        <v>0.275566666666667</v>
      </c>
      <c r="F90" s="5">
        <f t="shared" si="6"/>
        <v>0.0283755763524432</v>
      </c>
      <c r="G90" s="7">
        <f t="shared" si="4"/>
        <v>21.0220673635308</v>
      </c>
    </row>
    <row r="91" s="1" customFormat="1" ht="15" spans="1:7">
      <c r="A91" s="5" t="s">
        <v>98</v>
      </c>
      <c r="B91" s="7">
        <v>0.2056</v>
      </c>
      <c r="C91" s="7">
        <v>0.1727</v>
      </c>
      <c r="D91" s="7">
        <v>0.2345</v>
      </c>
      <c r="E91" s="7">
        <f t="shared" si="5"/>
        <v>0.204266666666667</v>
      </c>
      <c r="F91" s="5">
        <f t="shared" si="6"/>
        <v>0.0309215674462556</v>
      </c>
      <c r="G91" s="7">
        <f t="shared" si="4"/>
        <v>8.60046457607433</v>
      </c>
    </row>
    <row r="92" s="1" customFormat="1" ht="15" spans="1:7">
      <c r="A92" s="5" t="s">
        <v>99</v>
      </c>
      <c r="B92" s="7">
        <v>0.2056</v>
      </c>
      <c r="C92" s="7">
        <v>0.1727</v>
      </c>
      <c r="D92" s="7">
        <v>0.2345</v>
      </c>
      <c r="E92" s="7">
        <f t="shared" si="5"/>
        <v>0.204266666666667</v>
      </c>
      <c r="F92" s="5">
        <f t="shared" si="6"/>
        <v>0.0309215674462556</v>
      </c>
      <c r="G92" s="7">
        <f t="shared" si="4"/>
        <v>8.60046457607433</v>
      </c>
    </row>
    <row r="93" s="1" customFormat="1" ht="15" spans="1:7">
      <c r="A93" s="5" t="s">
        <v>100</v>
      </c>
      <c r="B93" s="7">
        <v>0.8446</v>
      </c>
      <c r="C93" s="7">
        <v>0.8134</v>
      </c>
      <c r="D93" s="7">
        <v>0.8768</v>
      </c>
      <c r="E93" s="7">
        <f t="shared" si="5"/>
        <v>0.844933333333333</v>
      </c>
      <c r="F93" s="5">
        <f t="shared" si="6"/>
        <v>0.0317013143786395</v>
      </c>
      <c r="G93" s="5">
        <f t="shared" si="4"/>
        <v>120.214866434379</v>
      </c>
    </row>
    <row r="94" s="1" customFormat="1" ht="15" spans="1:7">
      <c r="A94" s="5" t="s">
        <v>101</v>
      </c>
      <c r="B94" s="7">
        <v>0.1038</v>
      </c>
      <c r="C94" s="7">
        <v>0.0972</v>
      </c>
      <c r="D94" s="7">
        <v>0.0671</v>
      </c>
      <c r="E94" s="7">
        <f t="shared" si="5"/>
        <v>0.0893666666666667</v>
      </c>
      <c r="F94" s="5">
        <f t="shared" si="6"/>
        <v>0.0195638271647787</v>
      </c>
      <c r="G94" s="5">
        <f t="shared" si="4"/>
        <v>-11.4169570267131</v>
      </c>
    </row>
    <row r="95" s="1" customFormat="1" ht="15" spans="1:7">
      <c r="A95" s="5" t="s">
        <v>102</v>
      </c>
      <c r="B95" s="7">
        <v>0.241</v>
      </c>
      <c r="C95" s="7">
        <v>0.2917</v>
      </c>
      <c r="D95" s="7">
        <v>0.2682</v>
      </c>
      <c r="E95" s="7">
        <f t="shared" si="5"/>
        <v>0.266966666666667</v>
      </c>
      <c r="F95" s="5">
        <f t="shared" si="6"/>
        <v>0.0253724916658442</v>
      </c>
      <c r="G95" s="5">
        <f t="shared" si="4"/>
        <v>19.5238095238095</v>
      </c>
    </row>
    <row r="96" s="1" customFormat="1" ht="15" spans="1:7">
      <c r="A96" s="5" t="s">
        <v>103</v>
      </c>
      <c r="B96" s="7">
        <v>0.1414</v>
      </c>
      <c r="C96" s="7">
        <v>0.1532</v>
      </c>
      <c r="D96" s="7">
        <v>0.1529</v>
      </c>
      <c r="E96" s="7">
        <f t="shared" si="5"/>
        <v>0.149166666666667</v>
      </c>
      <c r="F96" s="5">
        <f t="shared" si="6"/>
        <v>0.0067278030094031</v>
      </c>
      <c r="G96" s="5">
        <f t="shared" si="4"/>
        <v>-0.998838559814171</v>
      </c>
    </row>
    <row r="97" s="1" customFormat="1" ht="15" spans="1:7">
      <c r="A97" s="5" t="s">
        <v>104</v>
      </c>
      <c r="B97" s="7">
        <v>0.1892</v>
      </c>
      <c r="C97" s="7">
        <v>0.2041</v>
      </c>
      <c r="D97" s="7">
        <v>0.1942</v>
      </c>
      <c r="E97" s="7">
        <f t="shared" si="5"/>
        <v>0.195833333333333</v>
      </c>
      <c r="F97" s="5">
        <f t="shared" si="6"/>
        <v>0.00758309523435736</v>
      </c>
      <c r="G97" s="5">
        <f t="shared" si="4"/>
        <v>7.13124274099884</v>
      </c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</sheetData>
  <mergeCells count="3">
    <mergeCell ref="A5:F5"/>
    <mergeCell ref="B6:E6"/>
    <mergeCell ref="A6:A7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"/>
  <sheetViews>
    <sheetView topLeftCell="A70" workbookViewId="0">
      <selection activeCell="J16" sqref="J16"/>
    </sheetView>
  </sheetViews>
  <sheetFormatPr defaultColWidth="9" defaultRowHeight="13.5" outlineLevelCol="7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43370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110</v>
      </c>
      <c r="B5" s="9"/>
      <c r="C5" s="9"/>
      <c r="D5" s="9"/>
      <c r="E5" s="9"/>
      <c r="F5" s="9"/>
      <c r="G5" s="5"/>
    </row>
    <row r="6" s="2" customFormat="1" ht="15" spans="1:7">
      <c r="A6" s="9" t="s">
        <v>7</v>
      </c>
      <c r="B6" s="10" t="s">
        <v>8</v>
      </c>
      <c r="C6" s="10"/>
      <c r="D6" s="10"/>
      <c r="E6" s="10"/>
      <c r="F6" s="5"/>
      <c r="G6" s="5"/>
    </row>
    <row r="7" s="2" customFormat="1" ht="15" spans="1:8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  <c r="H7" s="2" t="s">
        <v>14</v>
      </c>
    </row>
    <row r="8" s="2" customFormat="1" ht="15" spans="1:8">
      <c r="A8" s="5" t="s">
        <v>15</v>
      </c>
      <c r="B8" s="7">
        <v>0.2814</v>
      </c>
      <c r="C8" s="7">
        <v>0.2672</v>
      </c>
      <c r="D8" s="7">
        <v>0.3044</v>
      </c>
      <c r="E8" s="7">
        <f>AVERAGE(B8:D8)</f>
        <v>0.284333333333333</v>
      </c>
      <c r="F8" s="5">
        <f>STDEV(B8:D8)</f>
        <v>0.0187726751778571</v>
      </c>
      <c r="G8" s="5">
        <f>5*(E8-0.0525)/0.2064</f>
        <v>5.61611757105943</v>
      </c>
      <c r="H8" s="2">
        <f>G8*1000</f>
        <v>5616.11757105943</v>
      </c>
    </row>
    <row r="9" s="2" customFormat="1" ht="15" spans="1:8">
      <c r="A9" s="5" t="s">
        <v>16</v>
      </c>
      <c r="B9" s="7">
        <v>0.3416</v>
      </c>
      <c r="C9" s="7">
        <v>0.3207</v>
      </c>
      <c r="D9" s="7">
        <v>0.3326</v>
      </c>
      <c r="E9" s="7">
        <f t="shared" ref="E9:E72" si="0">AVERAGE(B9:D9)</f>
        <v>0.331633333333333</v>
      </c>
      <c r="F9" s="5">
        <f t="shared" ref="F9:F72" si="1">STDEV(B9:D9)</f>
        <v>0.0104834790662897</v>
      </c>
      <c r="G9" s="5">
        <f t="shared" ref="G9:G37" si="2">5*(E9-0.0525)/0.2064</f>
        <v>6.76195090439276</v>
      </c>
      <c r="H9" s="2">
        <f t="shared" ref="H9:H72" si="3">G9*1000</f>
        <v>6761.95090439276</v>
      </c>
    </row>
    <row r="10" s="2" customFormat="1" ht="15" spans="1:8">
      <c r="A10" s="5" t="s">
        <v>17</v>
      </c>
      <c r="B10" s="7">
        <v>0.1639</v>
      </c>
      <c r="C10" s="7">
        <v>0.1912</v>
      </c>
      <c r="D10" s="7">
        <v>0.1843</v>
      </c>
      <c r="E10" s="7">
        <f t="shared" si="0"/>
        <v>0.1798</v>
      </c>
      <c r="F10" s="5">
        <f t="shared" si="1"/>
        <v>0.0141954217971852</v>
      </c>
      <c r="G10" s="5">
        <f t="shared" si="2"/>
        <v>3.08381782945736</v>
      </c>
      <c r="H10" s="2">
        <f t="shared" si="3"/>
        <v>3083.81782945736</v>
      </c>
    </row>
    <row r="11" s="2" customFormat="1" ht="15" spans="1:8">
      <c r="A11" s="5" t="s">
        <v>18</v>
      </c>
      <c r="B11" s="7">
        <v>0.173</v>
      </c>
      <c r="C11" s="7">
        <v>0.2533</v>
      </c>
      <c r="D11" s="7">
        <v>0.1782</v>
      </c>
      <c r="E11" s="7">
        <f t="shared" si="0"/>
        <v>0.2015</v>
      </c>
      <c r="F11" s="5">
        <f t="shared" si="1"/>
        <v>0.044935398073234</v>
      </c>
      <c r="G11" s="5">
        <f t="shared" si="2"/>
        <v>3.60949612403101</v>
      </c>
      <c r="H11" s="2">
        <f t="shared" si="3"/>
        <v>3609.49612403101</v>
      </c>
    </row>
    <row r="12" s="2" customFormat="1" ht="15" spans="1:8">
      <c r="A12" s="5" t="s">
        <v>19</v>
      </c>
      <c r="B12" s="7">
        <v>0.2593</v>
      </c>
      <c r="C12" s="7">
        <v>0.2567</v>
      </c>
      <c r="D12" s="7">
        <v>0.2203</v>
      </c>
      <c r="E12" s="7">
        <f t="shared" si="0"/>
        <v>0.245433333333333</v>
      </c>
      <c r="F12" s="5">
        <f t="shared" si="1"/>
        <v>0.0218048924173758</v>
      </c>
      <c r="G12" s="5">
        <f t="shared" si="2"/>
        <v>4.67377260981912</v>
      </c>
      <c r="H12" s="2">
        <f t="shared" si="3"/>
        <v>4673.77260981912</v>
      </c>
    </row>
    <row r="13" s="2" customFormat="1" ht="15" spans="1:8">
      <c r="A13" s="5" t="s">
        <v>20</v>
      </c>
      <c r="B13" s="7">
        <v>0.1455</v>
      </c>
      <c r="C13" s="7">
        <v>0.1427</v>
      </c>
      <c r="D13" s="7">
        <v>0.1208</v>
      </c>
      <c r="E13" s="7">
        <f t="shared" si="0"/>
        <v>0.136333333333333</v>
      </c>
      <c r="F13" s="5">
        <f t="shared" si="1"/>
        <v>0.0135249152800797</v>
      </c>
      <c r="G13" s="7">
        <f t="shared" si="2"/>
        <v>2.03084625322997</v>
      </c>
      <c r="H13" s="2">
        <f t="shared" si="3"/>
        <v>2030.84625322997</v>
      </c>
    </row>
    <row r="14" s="2" customFormat="1" ht="15" spans="1:8">
      <c r="A14" s="5" t="s">
        <v>21</v>
      </c>
      <c r="B14" s="7">
        <v>0.2974</v>
      </c>
      <c r="C14" s="7">
        <v>0.3829</v>
      </c>
      <c r="D14" s="7">
        <v>0.3157</v>
      </c>
      <c r="E14" s="7">
        <f t="shared" si="0"/>
        <v>0.332</v>
      </c>
      <c r="F14" s="5">
        <f t="shared" si="1"/>
        <v>0.0450203287415807</v>
      </c>
      <c r="G14" s="5">
        <f t="shared" si="2"/>
        <v>6.77083333333333</v>
      </c>
      <c r="H14" s="2">
        <f t="shared" si="3"/>
        <v>6770.83333333333</v>
      </c>
    </row>
    <row r="15" s="2" customFormat="1" ht="15" spans="1:8">
      <c r="A15" s="5" t="s">
        <v>22</v>
      </c>
      <c r="B15" s="7">
        <v>0.6683</v>
      </c>
      <c r="C15" s="7">
        <v>0.6993</v>
      </c>
      <c r="D15" s="7">
        <v>0.6528</v>
      </c>
      <c r="E15" s="7">
        <f t="shared" si="0"/>
        <v>0.673466666666667</v>
      </c>
      <c r="F15" s="5">
        <f t="shared" si="1"/>
        <v>0.0236766410906052</v>
      </c>
      <c r="G15" s="5">
        <f t="shared" si="2"/>
        <v>15.0427971576227</v>
      </c>
      <c r="H15" s="2">
        <f t="shared" si="3"/>
        <v>15042.7971576227</v>
      </c>
    </row>
    <row r="16" s="2" customFormat="1" ht="15" spans="1:8">
      <c r="A16" s="5" t="s">
        <v>23</v>
      </c>
      <c r="B16" s="7">
        <v>0.2028</v>
      </c>
      <c r="C16" s="7">
        <v>0.2068</v>
      </c>
      <c r="D16" s="7">
        <v>0.1716</v>
      </c>
      <c r="E16" s="7">
        <f t="shared" si="0"/>
        <v>0.193733333333333</v>
      </c>
      <c r="F16" s="5">
        <f t="shared" si="1"/>
        <v>0.019272086896165</v>
      </c>
      <c r="G16" s="7">
        <f t="shared" si="2"/>
        <v>3.42135012919897</v>
      </c>
      <c r="H16" s="2">
        <f t="shared" si="3"/>
        <v>3421.35012919897</v>
      </c>
    </row>
    <row r="17" s="2" customFormat="1" ht="15" spans="1:8">
      <c r="A17" s="5" t="s">
        <v>24</v>
      </c>
      <c r="B17" s="7">
        <v>0.3722</v>
      </c>
      <c r="C17" s="7">
        <v>0.3058</v>
      </c>
      <c r="D17" s="7">
        <v>0.4153</v>
      </c>
      <c r="E17" s="7">
        <f t="shared" si="0"/>
        <v>0.364433333333333</v>
      </c>
      <c r="F17" s="5">
        <f t="shared" si="1"/>
        <v>0.0551616110472975</v>
      </c>
      <c r="G17" s="5">
        <f t="shared" si="2"/>
        <v>7.55652454780362</v>
      </c>
      <c r="H17" s="2">
        <f t="shared" si="3"/>
        <v>7556.52454780362</v>
      </c>
    </row>
    <row r="18" s="2" customFormat="1" ht="15" spans="1:8">
      <c r="A18" s="5" t="s">
        <v>25</v>
      </c>
      <c r="B18" s="7">
        <v>3.0705</v>
      </c>
      <c r="C18" s="7">
        <v>3.1716</v>
      </c>
      <c r="D18" s="7">
        <v>3.2337</v>
      </c>
      <c r="E18" s="7">
        <f t="shared" si="0"/>
        <v>3.1586</v>
      </c>
      <c r="F18" s="5">
        <f t="shared" si="1"/>
        <v>0.082372993147026</v>
      </c>
      <c r="G18" s="5">
        <f t="shared" si="2"/>
        <v>75.2446705426356</v>
      </c>
      <c r="H18" s="2">
        <f t="shared" si="3"/>
        <v>75244.6705426356</v>
      </c>
    </row>
    <row r="19" s="2" customFormat="1" ht="15" spans="1:8">
      <c r="A19" s="5" t="s">
        <v>26</v>
      </c>
      <c r="B19" s="7">
        <v>0.2061</v>
      </c>
      <c r="C19" s="7">
        <v>0.1772</v>
      </c>
      <c r="D19" s="7">
        <v>0.209</v>
      </c>
      <c r="E19" s="7">
        <f t="shared" si="0"/>
        <v>0.197433333333333</v>
      </c>
      <c r="F19" s="5">
        <f t="shared" si="1"/>
        <v>0.0175824723327902</v>
      </c>
      <c r="G19" s="7">
        <f t="shared" si="2"/>
        <v>3.5109819121447</v>
      </c>
      <c r="H19" s="2">
        <f t="shared" si="3"/>
        <v>3510.9819121447</v>
      </c>
    </row>
    <row r="20" s="2" customFormat="1" ht="15" spans="1:8">
      <c r="A20" s="5" t="s">
        <v>27</v>
      </c>
      <c r="B20" s="7">
        <v>0.16</v>
      </c>
      <c r="C20" s="7">
        <v>0.1521</v>
      </c>
      <c r="D20" s="7">
        <v>0.1576</v>
      </c>
      <c r="E20" s="7">
        <f t="shared" si="0"/>
        <v>0.156566666666667</v>
      </c>
      <c r="F20" s="5">
        <f t="shared" si="1"/>
        <v>0.00405010287935174</v>
      </c>
      <c r="G20" s="5">
        <f t="shared" si="2"/>
        <v>2.52099483204134</v>
      </c>
      <c r="H20" s="2">
        <f t="shared" si="3"/>
        <v>2520.99483204134</v>
      </c>
    </row>
    <row r="21" s="2" customFormat="1" ht="15" spans="1:8">
      <c r="A21" s="5" t="s">
        <v>28</v>
      </c>
      <c r="B21" s="7">
        <v>0.174</v>
      </c>
      <c r="C21" s="7">
        <v>0.1601</v>
      </c>
      <c r="D21" s="7">
        <v>0.1894</v>
      </c>
      <c r="E21" s="7">
        <f t="shared" si="0"/>
        <v>0.1745</v>
      </c>
      <c r="F21" s="5">
        <f t="shared" si="1"/>
        <v>0.0146563979203623</v>
      </c>
      <c r="G21" s="5">
        <f t="shared" si="2"/>
        <v>2.95542635658915</v>
      </c>
      <c r="H21" s="2">
        <f t="shared" si="3"/>
        <v>2955.42635658915</v>
      </c>
    </row>
    <row r="22" s="2" customFormat="1" ht="15" spans="1:8">
      <c r="A22" s="5" t="s">
        <v>29</v>
      </c>
      <c r="B22" s="7">
        <v>0.2926</v>
      </c>
      <c r="C22" s="7">
        <v>0.3206</v>
      </c>
      <c r="D22" s="7">
        <v>0.2666</v>
      </c>
      <c r="E22" s="7">
        <f t="shared" si="0"/>
        <v>0.293266666666667</v>
      </c>
      <c r="F22" s="5">
        <f t="shared" si="1"/>
        <v>0.0270061721340388</v>
      </c>
      <c r="G22" s="5">
        <f t="shared" si="2"/>
        <v>5.83252583979328</v>
      </c>
      <c r="H22" s="2">
        <f t="shared" si="3"/>
        <v>5832.52583979328</v>
      </c>
    </row>
    <row r="23" s="2" customFormat="1" ht="15" spans="1:8">
      <c r="A23" s="5" t="s">
        <v>30</v>
      </c>
      <c r="B23" s="7">
        <v>0.748</v>
      </c>
      <c r="C23" s="7">
        <v>0.6621</v>
      </c>
      <c r="D23" s="7">
        <v>0.697</v>
      </c>
      <c r="E23" s="7">
        <f t="shared" si="0"/>
        <v>0.702366666666667</v>
      </c>
      <c r="F23" s="5">
        <f t="shared" si="1"/>
        <v>0.0432007330184724</v>
      </c>
      <c r="G23" s="5">
        <f t="shared" si="2"/>
        <v>15.7428940568475</v>
      </c>
      <c r="H23" s="2">
        <f t="shared" si="3"/>
        <v>15742.8940568475</v>
      </c>
    </row>
    <row r="24" s="2" customFormat="1" ht="15" spans="1:8">
      <c r="A24" s="5" t="s">
        <v>31</v>
      </c>
      <c r="B24" s="7">
        <v>0.1951</v>
      </c>
      <c r="C24" s="7">
        <v>0.1933</v>
      </c>
      <c r="D24" s="7">
        <v>0.1863</v>
      </c>
      <c r="E24" s="7">
        <f t="shared" si="0"/>
        <v>0.191566666666667</v>
      </c>
      <c r="F24" s="5">
        <f t="shared" si="1"/>
        <v>0.00464901423242964</v>
      </c>
      <c r="G24" s="5">
        <f t="shared" si="2"/>
        <v>3.36886304909561</v>
      </c>
      <c r="H24" s="2">
        <f t="shared" si="3"/>
        <v>3368.86304909561</v>
      </c>
    </row>
    <row r="25" s="2" customFormat="1" ht="15" spans="1:8">
      <c r="A25" s="5" t="s">
        <v>32</v>
      </c>
      <c r="B25" s="7">
        <v>0.1831</v>
      </c>
      <c r="C25" s="7">
        <v>0.163</v>
      </c>
      <c r="D25" s="7">
        <v>0.1966</v>
      </c>
      <c r="E25" s="7">
        <f t="shared" si="0"/>
        <v>0.1809</v>
      </c>
      <c r="F25" s="5">
        <f t="shared" si="1"/>
        <v>0.0169076905578497</v>
      </c>
      <c r="G25" s="5">
        <f t="shared" si="2"/>
        <v>3.11046511627907</v>
      </c>
      <c r="H25" s="2">
        <f t="shared" si="3"/>
        <v>3110.46511627907</v>
      </c>
    </row>
    <row r="26" s="2" customFormat="1" ht="15" spans="1:8">
      <c r="A26" s="5" t="s">
        <v>33</v>
      </c>
      <c r="B26" s="7">
        <v>0.1579</v>
      </c>
      <c r="C26" s="7">
        <v>0.1819</v>
      </c>
      <c r="D26" s="7">
        <v>0.1385</v>
      </c>
      <c r="E26" s="7">
        <f t="shared" si="0"/>
        <v>0.159433333333333</v>
      </c>
      <c r="F26" s="5">
        <f t="shared" si="1"/>
        <v>0.0217405918349371</v>
      </c>
      <c r="G26" s="5">
        <f t="shared" si="2"/>
        <v>2.59043927648579</v>
      </c>
      <c r="H26" s="2">
        <f t="shared" si="3"/>
        <v>2590.43927648579</v>
      </c>
    </row>
    <row r="27" s="2" customFormat="1" ht="15" spans="1:8">
      <c r="A27" s="5" t="s">
        <v>34</v>
      </c>
      <c r="B27" s="7">
        <v>0.1946</v>
      </c>
      <c r="C27" s="7">
        <v>0.1291</v>
      </c>
      <c r="D27" s="7">
        <v>0.1497</v>
      </c>
      <c r="E27" s="7">
        <f t="shared" si="0"/>
        <v>0.1578</v>
      </c>
      <c r="F27" s="5">
        <f t="shared" si="1"/>
        <v>0.03349283505468</v>
      </c>
      <c r="G27" s="7">
        <f t="shared" si="2"/>
        <v>2.55087209302326</v>
      </c>
      <c r="H27" s="2">
        <f t="shared" si="3"/>
        <v>2550.87209302326</v>
      </c>
    </row>
    <row r="28" s="2" customFormat="1" ht="15" spans="1:8">
      <c r="A28" s="5" t="s">
        <v>35</v>
      </c>
      <c r="B28" s="7">
        <v>0.216</v>
      </c>
      <c r="C28" s="7">
        <v>0.2089</v>
      </c>
      <c r="D28" s="7">
        <v>0.1949</v>
      </c>
      <c r="E28" s="7">
        <f t="shared" si="0"/>
        <v>0.2066</v>
      </c>
      <c r="F28" s="5">
        <f t="shared" si="1"/>
        <v>0.0107363867292493</v>
      </c>
      <c r="G28" s="5">
        <f t="shared" si="2"/>
        <v>3.73304263565891</v>
      </c>
      <c r="H28" s="2">
        <f t="shared" si="3"/>
        <v>3733.04263565892</v>
      </c>
    </row>
    <row r="29" s="2" customFormat="1" ht="15" spans="1:8">
      <c r="A29" s="5" t="s">
        <v>36</v>
      </c>
      <c r="B29" s="7">
        <v>0.103</v>
      </c>
      <c r="C29" s="7">
        <v>0.0823</v>
      </c>
      <c r="D29" s="7">
        <v>0.101</v>
      </c>
      <c r="E29" s="7">
        <f t="shared" si="0"/>
        <v>0.0954333333333333</v>
      </c>
      <c r="F29" s="5">
        <f t="shared" si="1"/>
        <v>0.0114176763543785</v>
      </c>
      <c r="G29" s="5">
        <f t="shared" si="2"/>
        <v>1.04005167958656</v>
      </c>
      <c r="H29" s="2">
        <f t="shared" si="3"/>
        <v>1040.05167958656</v>
      </c>
    </row>
    <row r="30" s="2" customFormat="1" ht="15" spans="1:8">
      <c r="A30" s="5" t="s">
        <v>37</v>
      </c>
      <c r="B30" s="7">
        <v>0.2495</v>
      </c>
      <c r="C30" s="7">
        <v>0.2666</v>
      </c>
      <c r="D30" s="7">
        <v>0.2317</v>
      </c>
      <c r="E30" s="7">
        <f t="shared" si="0"/>
        <v>0.249266666666667</v>
      </c>
      <c r="F30" s="5">
        <f t="shared" si="1"/>
        <v>0.0174511699703296</v>
      </c>
      <c r="G30" s="5">
        <f t="shared" si="2"/>
        <v>4.76663436692506</v>
      </c>
      <c r="H30" s="2">
        <f t="shared" si="3"/>
        <v>4766.63436692506</v>
      </c>
    </row>
    <row r="31" s="2" customFormat="1" ht="15" spans="1:8">
      <c r="A31" s="5" t="s">
        <v>38</v>
      </c>
      <c r="B31" s="7">
        <v>0.0852</v>
      </c>
      <c r="C31" s="7">
        <v>0.0648</v>
      </c>
      <c r="D31" s="7">
        <v>0.072</v>
      </c>
      <c r="E31" s="7">
        <f t="shared" si="0"/>
        <v>0.074</v>
      </c>
      <c r="F31" s="5">
        <f t="shared" si="1"/>
        <v>0.0103460137251021</v>
      </c>
      <c r="G31" s="5">
        <f t="shared" si="2"/>
        <v>0.520833333333333</v>
      </c>
      <c r="H31" s="2">
        <f t="shared" si="3"/>
        <v>520.833333333333</v>
      </c>
    </row>
    <row r="32" s="2" customFormat="1" ht="15" spans="1:8">
      <c r="A32" s="5" t="s">
        <v>39</v>
      </c>
      <c r="B32" s="7">
        <v>0.083</v>
      </c>
      <c r="C32" s="7">
        <v>0.0953</v>
      </c>
      <c r="D32" s="7">
        <v>0.0786</v>
      </c>
      <c r="E32" s="7">
        <f t="shared" si="0"/>
        <v>0.0856333333333333</v>
      </c>
      <c r="F32" s="5">
        <f t="shared" si="1"/>
        <v>0.00865582655402321</v>
      </c>
      <c r="G32" s="5">
        <f t="shared" si="2"/>
        <v>0.80264857881137</v>
      </c>
      <c r="H32" s="2">
        <f t="shared" si="3"/>
        <v>802.64857881137</v>
      </c>
    </row>
    <row r="33" s="2" customFormat="1" ht="15" spans="1:8">
      <c r="A33" s="5" t="s">
        <v>40</v>
      </c>
      <c r="B33" s="7">
        <v>0.2565</v>
      </c>
      <c r="C33" s="7">
        <v>0.1942</v>
      </c>
      <c r="D33" s="7">
        <v>0.2177</v>
      </c>
      <c r="E33" s="7">
        <f t="shared" si="0"/>
        <v>0.2228</v>
      </c>
      <c r="F33" s="5">
        <f t="shared" si="1"/>
        <v>0.0314615638517859</v>
      </c>
      <c r="G33" s="5">
        <f t="shared" si="2"/>
        <v>4.12548449612403</v>
      </c>
      <c r="H33" s="2">
        <f t="shared" si="3"/>
        <v>4125.48449612403</v>
      </c>
    </row>
    <row r="34" s="2" customFormat="1" ht="15" spans="1:8">
      <c r="A34" s="5" t="s">
        <v>41</v>
      </c>
      <c r="B34" s="7">
        <v>0.2089</v>
      </c>
      <c r="C34" s="7">
        <v>0.1882</v>
      </c>
      <c r="D34" s="7">
        <v>0.2053</v>
      </c>
      <c r="E34" s="7">
        <f t="shared" si="0"/>
        <v>0.2008</v>
      </c>
      <c r="F34" s="5">
        <f t="shared" si="1"/>
        <v>0.0110593851547001</v>
      </c>
      <c r="G34" s="5">
        <f t="shared" si="2"/>
        <v>3.59253875968992</v>
      </c>
      <c r="H34" s="2">
        <f t="shared" si="3"/>
        <v>3592.53875968992</v>
      </c>
    </row>
    <row r="35" s="2" customFormat="1" ht="15" spans="1:8">
      <c r="A35" s="5" t="s">
        <v>42</v>
      </c>
      <c r="B35" s="7">
        <v>0.1674</v>
      </c>
      <c r="C35" s="7">
        <v>0.1337</v>
      </c>
      <c r="D35" s="7">
        <v>0.1268</v>
      </c>
      <c r="E35" s="7">
        <f t="shared" si="0"/>
        <v>0.142633333333333</v>
      </c>
      <c r="F35" s="5">
        <f t="shared" si="1"/>
        <v>0.0217242567958799</v>
      </c>
      <c r="G35" s="5">
        <f t="shared" si="2"/>
        <v>2.18346253229974</v>
      </c>
      <c r="H35" s="2">
        <f t="shared" si="3"/>
        <v>2183.46253229974</v>
      </c>
    </row>
    <row r="36" s="2" customFormat="1" ht="15" spans="1:8">
      <c r="A36" s="5" t="s">
        <v>43</v>
      </c>
      <c r="B36" s="7">
        <v>0.2144</v>
      </c>
      <c r="C36" s="7">
        <v>0.2029</v>
      </c>
      <c r="D36" s="7">
        <v>0.1492</v>
      </c>
      <c r="E36" s="7">
        <f t="shared" si="0"/>
        <v>0.188833333333333</v>
      </c>
      <c r="F36" s="5">
        <f t="shared" si="1"/>
        <v>0.0348017719855374</v>
      </c>
      <c r="G36" s="5">
        <f t="shared" si="2"/>
        <v>3.30264857881137</v>
      </c>
      <c r="H36" s="2">
        <f t="shared" si="3"/>
        <v>3302.64857881137</v>
      </c>
    </row>
    <row r="37" s="2" customFormat="1" ht="15" spans="1:8">
      <c r="A37" s="5" t="s">
        <v>44</v>
      </c>
      <c r="B37" s="7">
        <v>0.1146</v>
      </c>
      <c r="C37" s="7">
        <v>0.1119</v>
      </c>
      <c r="D37" s="7">
        <v>0.0915</v>
      </c>
      <c r="E37" s="7">
        <f t="shared" si="0"/>
        <v>0.106</v>
      </c>
      <c r="F37" s="5">
        <f t="shared" si="1"/>
        <v>0.0126297268379011</v>
      </c>
      <c r="G37" s="5">
        <f t="shared" si="2"/>
        <v>1.29602713178295</v>
      </c>
      <c r="H37" s="2">
        <f t="shared" si="3"/>
        <v>1296.02713178295</v>
      </c>
    </row>
    <row r="38" s="2" customFormat="1" ht="15" spans="1:8">
      <c r="A38" s="5" t="s">
        <v>45</v>
      </c>
      <c r="B38" s="7">
        <v>0.3294</v>
      </c>
      <c r="C38" s="7">
        <v>0.2724</v>
      </c>
      <c r="D38" s="7">
        <v>0.3328</v>
      </c>
      <c r="E38" s="7">
        <f t="shared" si="0"/>
        <v>0.311533333333333</v>
      </c>
      <c r="F38" s="5">
        <f t="shared" si="1"/>
        <v>0.0339330713807833</v>
      </c>
      <c r="G38" s="5">
        <f>5*(E38-0.0323)/0.2618</f>
        <v>5.33295136236313</v>
      </c>
      <c r="H38" s="2">
        <f t="shared" si="3"/>
        <v>5332.95136236313</v>
      </c>
    </row>
    <row r="39" s="2" customFormat="1" ht="15" spans="1:8">
      <c r="A39" s="5" t="s">
        <v>46</v>
      </c>
      <c r="B39" s="7">
        <v>0.0048</v>
      </c>
      <c r="C39" s="7">
        <v>0</v>
      </c>
      <c r="D39" s="7">
        <v>0.00189999999999999</v>
      </c>
      <c r="E39" s="7">
        <f t="shared" si="0"/>
        <v>0.00223333333333333</v>
      </c>
      <c r="F39" s="5">
        <f t="shared" si="1"/>
        <v>0.00241729876790879</v>
      </c>
      <c r="G39" s="5">
        <f t="shared" ref="G39:G67" si="4">5*(E39-0.0323)/0.2618</f>
        <v>-0.574229691876751</v>
      </c>
      <c r="H39" s="2">
        <f t="shared" si="3"/>
        <v>-574.229691876751</v>
      </c>
    </row>
    <row r="40" s="2" customFormat="1" ht="15" spans="1:8">
      <c r="A40" s="5" t="s">
        <v>47</v>
      </c>
      <c r="B40" s="7">
        <v>0.243</v>
      </c>
      <c r="C40" s="7">
        <v>0.2716</v>
      </c>
      <c r="D40" s="7">
        <v>0.2545</v>
      </c>
      <c r="E40" s="7">
        <f t="shared" si="0"/>
        <v>0.256366666666667</v>
      </c>
      <c r="F40" s="5">
        <f t="shared" si="1"/>
        <v>0.0143910852034631</v>
      </c>
      <c r="G40" s="5">
        <f t="shared" si="4"/>
        <v>4.27934810287751</v>
      </c>
      <c r="H40" s="2">
        <f t="shared" si="3"/>
        <v>4279.34810287751</v>
      </c>
    </row>
    <row r="41" s="2" customFormat="1" ht="15" spans="1:8">
      <c r="A41" s="5" t="s">
        <v>48</v>
      </c>
      <c r="B41" s="7">
        <v>0.2255</v>
      </c>
      <c r="C41" s="7">
        <v>0.1895</v>
      </c>
      <c r="D41" s="7">
        <v>0.1893</v>
      </c>
      <c r="E41" s="7">
        <f t="shared" si="0"/>
        <v>0.201433333333333</v>
      </c>
      <c r="F41" s="5">
        <f t="shared" si="1"/>
        <v>0.0208425846125986</v>
      </c>
      <c r="G41" s="5">
        <f t="shared" si="4"/>
        <v>3.23020117137764</v>
      </c>
      <c r="H41" s="2">
        <f t="shared" si="3"/>
        <v>3230.20117137764</v>
      </c>
    </row>
    <row r="42" s="2" customFormat="1" ht="15" spans="1:8">
      <c r="A42" s="5" t="s">
        <v>49</v>
      </c>
      <c r="B42" s="7">
        <v>0.1227</v>
      </c>
      <c r="C42" s="7">
        <v>0.0958</v>
      </c>
      <c r="D42" s="7">
        <v>0.098</v>
      </c>
      <c r="E42" s="7">
        <f t="shared" si="0"/>
        <v>0.1055</v>
      </c>
      <c r="F42" s="5">
        <f t="shared" si="1"/>
        <v>0.0149361976419703</v>
      </c>
      <c r="G42" s="5">
        <f t="shared" si="4"/>
        <v>1.39801375095493</v>
      </c>
      <c r="H42" s="2">
        <f t="shared" si="3"/>
        <v>1398.01375095493</v>
      </c>
    </row>
    <row r="43" s="2" customFormat="1" ht="15" spans="1:8">
      <c r="A43" s="5" t="s">
        <v>50</v>
      </c>
      <c r="B43" s="7">
        <v>0.1569</v>
      </c>
      <c r="C43" s="7">
        <v>0.1308</v>
      </c>
      <c r="D43" s="7">
        <v>0.1336</v>
      </c>
      <c r="E43" s="7">
        <f t="shared" si="0"/>
        <v>0.140433333333333</v>
      </c>
      <c r="F43" s="5">
        <f t="shared" si="1"/>
        <v>0.0143291079043091</v>
      </c>
      <c r="G43" s="5">
        <f t="shared" si="4"/>
        <v>2.06518971224854</v>
      </c>
      <c r="H43" s="2">
        <f t="shared" si="3"/>
        <v>2065.18971224854</v>
      </c>
    </row>
    <row r="44" s="2" customFormat="1" ht="15" spans="1:8">
      <c r="A44" s="5" t="s">
        <v>51</v>
      </c>
      <c r="B44" s="7">
        <v>0.2729</v>
      </c>
      <c r="C44" s="7">
        <v>0.2845</v>
      </c>
      <c r="D44" s="7">
        <v>0.221</v>
      </c>
      <c r="E44" s="7">
        <f t="shared" si="0"/>
        <v>0.259466666666667</v>
      </c>
      <c r="F44" s="5">
        <f t="shared" si="1"/>
        <v>0.0338142474902715</v>
      </c>
      <c r="G44" s="5">
        <f t="shared" si="4"/>
        <v>4.33855360325949</v>
      </c>
      <c r="H44" s="2">
        <f t="shared" si="3"/>
        <v>4338.55360325949</v>
      </c>
    </row>
    <row r="45" s="2" customFormat="1" ht="15" spans="1:8">
      <c r="A45" s="5" t="s">
        <v>52</v>
      </c>
      <c r="B45" s="7">
        <v>0.2105</v>
      </c>
      <c r="C45" s="7">
        <v>0.1964</v>
      </c>
      <c r="D45" s="7">
        <v>0.2438</v>
      </c>
      <c r="E45" s="7">
        <f t="shared" si="0"/>
        <v>0.2169</v>
      </c>
      <c r="F45" s="5">
        <f t="shared" si="1"/>
        <v>0.0243394741109992</v>
      </c>
      <c r="G45" s="5">
        <f t="shared" si="4"/>
        <v>3.52559205500382</v>
      </c>
      <c r="H45" s="2">
        <f t="shared" si="3"/>
        <v>3525.59205500382</v>
      </c>
    </row>
    <row r="46" s="2" customFormat="1" ht="15" spans="1:8">
      <c r="A46" s="5" t="s">
        <v>53</v>
      </c>
      <c r="B46" s="7">
        <v>0.2681</v>
      </c>
      <c r="C46" s="7">
        <v>0.2509</v>
      </c>
      <c r="D46" s="7">
        <v>0.2249</v>
      </c>
      <c r="E46" s="7">
        <f t="shared" si="0"/>
        <v>0.247966666666667</v>
      </c>
      <c r="F46" s="5">
        <f t="shared" si="1"/>
        <v>0.0217488697024313</v>
      </c>
      <c r="G46" s="5">
        <f t="shared" si="4"/>
        <v>4.11892029539088</v>
      </c>
      <c r="H46" s="2">
        <f t="shared" si="3"/>
        <v>4118.92029539088</v>
      </c>
    </row>
    <row r="47" s="2" customFormat="1" ht="15" spans="1:8">
      <c r="A47" s="5" t="s">
        <v>54</v>
      </c>
      <c r="B47" s="7">
        <v>0.1712</v>
      </c>
      <c r="C47" s="7">
        <v>0.1691</v>
      </c>
      <c r="D47" s="7">
        <v>0.1892</v>
      </c>
      <c r="E47" s="7">
        <f t="shared" si="0"/>
        <v>0.1765</v>
      </c>
      <c r="F47" s="5">
        <f t="shared" si="1"/>
        <v>0.0110485293138951</v>
      </c>
      <c r="G47" s="5">
        <f t="shared" si="4"/>
        <v>2.75401069518717</v>
      </c>
      <c r="H47" s="2">
        <f t="shared" si="3"/>
        <v>2754.01069518717</v>
      </c>
    </row>
    <row r="48" s="2" customFormat="1" ht="15" spans="1:8">
      <c r="A48" s="5" t="s">
        <v>55</v>
      </c>
      <c r="B48" s="7"/>
      <c r="C48" s="7">
        <v>2.1222</v>
      </c>
      <c r="D48" s="7">
        <v>2.1081</v>
      </c>
      <c r="E48" s="7">
        <f t="shared" si="0"/>
        <v>2.11515</v>
      </c>
      <c r="F48" s="5">
        <f t="shared" si="1"/>
        <v>0.00997020561473032</v>
      </c>
      <c r="G48" s="5">
        <f t="shared" si="4"/>
        <v>39.7794117647059</v>
      </c>
      <c r="H48" s="2">
        <f t="shared" si="3"/>
        <v>39779.4117647059</v>
      </c>
    </row>
    <row r="49" s="2" customFormat="1" ht="15" spans="1:8">
      <c r="A49" s="5" t="s">
        <v>56</v>
      </c>
      <c r="B49" s="7">
        <v>0.1734</v>
      </c>
      <c r="C49" s="7">
        <v>0.1638</v>
      </c>
      <c r="D49" s="7">
        <v>0.1253</v>
      </c>
      <c r="E49" s="7">
        <f t="shared" si="0"/>
        <v>0.154166666666667</v>
      </c>
      <c r="F49" s="5">
        <f t="shared" si="1"/>
        <v>0.0254559095954816</v>
      </c>
      <c r="G49" s="5">
        <f t="shared" si="4"/>
        <v>2.3274764451235</v>
      </c>
      <c r="H49" s="2">
        <f t="shared" si="3"/>
        <v>2327.4764451235</v>
      </c>
    </row>
    <row r="50" s="2" customFormat="1" ht="15" spans="1:8">
      <c r="A50" s="5" t="s">
        <v>57</v>
      </c>
      <c r="B50" s="7">
        <v>0.1191</v>
      </c>
      <c r="C50" s="7">
        <v>0.1337</v>
      </c>
      <c r="D50" s="7">
        <v>0.1168</v>
      </c>
      <c r="E50" s="7">
        <f t="shared" si="0"/>
        <v>0.1232</v>
      </c>
      <c r="F50" s="5">
        <f t="shared" si="1"/>
        <v>0.00916569691840179</v>
      </c>
      <c r="G50" s="5">
        <f t="shared" si="4"/>
        <v>1.73605805958747</v>
      </c>
      <c r="H50" s="2">
        <f t="shared" si="3"/>
        <v>1736.05805958747</v>
      </c>
    </row>
    <row r="51" s="2" customFormat="1" ht="15" spans="1:8">
      <c r="A51" s="5" t="s">
        <v>58</v>
      </c>
      <c r="B51" s="7">
        <v>0.1455</v>
      </c>
      <c r="C51" s="7">
        <v>0.1857</v>
      </c>
      <c r="D51" s="7">
        <v>0.1867</v>
      </c>
      <c r="E51" s="7">
        <f t="shared" si="0"/>
        <v>0.172633333333333</v>
      </c>
      <c r="F51" s="5">
        <f t="shared" si="1"/>
        <v>0.0235034749203886</v>
      </c>
      <c r="G51" s="5">
        <f t="shared" si="4"/>
        <v>2.68016297428062</v>
      </c>
      <c r="H51" s="2">
        <f t="shared" si="3"/>
        <v>2680.16297428062</v>
      </c>
    </row>
    <row r="52" s="2" customFormat="1" ht="15" spans="1:8">
      <c r="A52" s="5" t="s">
        <v>59</v>
      </c>
      <c r="B52" s="7">
        <v>0.1329</v>
      </c>
      <c r="C52" s="7">
        <v>0.1948</v>
      </c>
      <c r="D52" s="7">
        <v>0.1676</v>
      </c>
      <c r="E52" s="7">
        <f t="shared" si="0"/>
        <v>0.1651</v>
      </c>
      <c r="F52" s="5">
        <f t="shared" si="1"/>
        <v>0.0310256345624066</v>
      </c>
      <c r="G52" s="5">
        <f t="shared" si="4"/>
        <v>2.5362872421696</v>
      </c>
      <c r="H52" s="2">
        <f t="shared" si="3"/>
        <v>2536.2872421696</v>
      </c>
    </row>
    <row r="53" s="2" customFormat="1" ht="15" spans="1:8">
      <c r="A53" s="5" t="s">
        <v>60</v>
      </c>
      <c r="B53" s="7">
        <v>0.225</v>
      </c>
      <c r="C53" s="7">
        <v>0.2009</v>
      </c>
      <c r="D53" s="7">
        <v>0.219</v>
      </c>
      <c r="E53" s="7">
        <f t="shared" si="0"/>
        <v>0.214966666666667</v>
      </c>
      <c r="F53" s="5">
        <f t="shared" si="1"/>
        <v>0.0125460485147051</v>
      </c>
      <c r="G53" s="5">
        <f t="shared" si="4"/>
        <v>3.48866819455055</v>
      </c>
      <c r="H53" s="2">
        <f t="shared" si="3"/>
        <v>3488.66819455055</v>
      </c>
    </row>
    <row r="54" s="2" customFormat="1" ht="15" spans="1:8">
      <c r="A54" s="5" t="s">
        <v>61</v>
      </c>
      <c r="B54" s="7">
        <v>3.0754</v>
      </c>
      <c r="C54" s="7">
        <v>2.9726</v>
      </c>
      <c r="D54" s="7">
        <v>2.9908</v>
      </c>
      <c r="E54" s="7">
        <f t="shared" si="0"/>
        <v>3.01293333333333</v>
      </c>
      <c r="F54" s="5">
        <f t="shared" si="1"/>
        <v>0.0548577554529288</v>
      </c>
      <c r="G54" s="5">
        <f t="shared" si="4"/>
        <v>56.9257703081232</v>
      </c>
      <c r="H54" s="2">
        <f t="shared" si="3"/>
        <v>56925.7703081232</v>
      </c>
    </row>
    <row r="55" s="2" customFormat="1" ht="15" spans="1:8">
      <c r="A55" s="5" t="s">
        <v>62</v>
      </c>
      <c r="B55" s="7">
        <v>0</v>
      </c>
      <c r="C55" s="7">
        <v>0</v>
      </c>
      <c r="D55" s="7">
        <v>0</v>
      </c>
      <c r="E55" s="7">
        <f t="shared" si="0"/>
        <v>0</v>
      </c>
      <c r="F55" s="5">
        <f t="shared" si="1"/>
        <v>0</v>
      </c>
      <c r="G55" s="5">
        <f t="shared" si="4"/>
        <v>-0.616883116883117</v>
      </c>
      <c r="H55" s="2">
        <f t="shared" si="3"/>
        <v>-616.883116883117</v>
      </c>
    </row>
    <row r="56" s="2" customFormat="1" ht="15" spans="1:8">
      <c r="A56" s="5" t="s">
        <v>63</v>
      </c>
      <c r="B56" s="7">
        <v>0.1659</v>
      </c>
      <c r="C56" s="7">
        <v>0.1694</v>
      </c>
      <c r="D56" s="7">
        <v>0.188</v>
      </c>
      <c r="E56" s="7">
        <f t="shared" si="0"/>
        <v>0.174433333333333</v>
      </c>
      <c r="F56" s="5">
        <f t="shared" si="1"/>
        <v>0.011878692408398</v>
      </c>
      <c r="G56" s="5">
        <f t="shared" si="4"/>
        <v>2.71454036159919</v>
      </c>
      <c r="H56" s="2">
        <f t="shared" si="3"/>
        <v>2714.54036159919</v>
      </c>
    </row>
    <row r="57" s="2" customFormat="1" ht="15" spans="1:8">
      <c r="A57" s="5" t="s">
        <v>64</v>
      </c>
      <c r="B57" s="7">
        <v>0.0319</v>
      </c>
      <c r="C57" s="7">
        <v>0.0155</v>
      </c>
      <c r="D57" s="7">
        <v>0.00409999999999999</v>
      </c>
      <c r="E57" s="7">
        <f t="shared" si="0"/>
        <v>0.0171666666666667</v>
      </c>
      <c r="F57" s="5">
        <f t="shared" si="1"/>
        <v>0.0139747391150366</v>
      </c>
      <c r="G57" s="5">
        <f t="shared" si="4"/>
        <v>-0.289024700789407</v>
      </c>
      <c r="H57" s="2">
        <f t="shared" si="3"/>
        <v>-289.024700789407</v>
      </c>
    </row>
    <row r="58" s="2" customFormat="1" ht="15" spans="1:8">
      <c r="A58" s="5" t="s">
        <v>65</v>
      </c>
      <c r="B58" s="7">
        <v>0.2154</v>
      </c>
      <c r="C58" s="7">
        <v>0.1791</v>
      </c>
      <c r="D58" s="7">
        <v>0.1295</v>
      </c>
      <c r="E58" s="7">
        <f t="shared" si="0"/>
        <v>0.174666666666667</v>
      </c>
      <c r="F58" s="5">
        <f t="shared" si="1"/>
        <v>0.0431212631231198</v>
      </c>
      <c r="G58" s="7">
        <f t="shared" si="4"/>
        <v>2.71899668958492</v>
      </c>
      <c r="H58" s="2">
        <f t="shared" si="3"/>
        <v>2718.99668958492</v>
      </c>
    </row>
    <row r="59" s="2" customFormat="1" ht="15" spans="1:8">
      <c r="A59" s="5" t="s">
        <v>66</v>
      </c>
      <c r="B59" s="7">
        <v>0.1713</v>
      </c>
      <c r="C59" s="7">
        <v>0.143</v>
      </c>
      <c r="D59" s="7">
        <v>0.1829</v>
      </c>
      <c r="E59" s="7">
        <f t="shared" si="0"/>
        <v>0.165733333333333</v>
      </c>
      <c r="F59" s="5">
        <f t="shared" si="1"/>
        <v>0.0205242133426189</v>
      </c>
      <c r="G59" s="5">
        <f t="shared" si="4"/>
        <v>2.54838298955946</v>
      </c>
      <c r="H59" s="2">
        <f t="shared" si="3"/>
        <v>2548.38298955946</v>
      </c>
    </row>
    <row r="60" s="2" customFormat="1" ht="15" spans="1:8">
      <c r="A60" s="5" t="s">
        <v>67</v>
      </c>
      <c r="B60" s="7">
        <v>0.2187</v>
      </c>
      <c r="C60" s="7">
        <v>0.2461</v>
      </c>
      <c r="D60" s="7">
        <v>0.2289</v>
      </c>
      <c r="E60" s="7">
        <f t="shared" si="0"/>
        <v>0.231233333333333</v>
      </c>
      <c r="F60" s="5">
        <f t="shared" si="1"/>
        <v>0.0138482249163325</v>
      </c>
      <c r="G60" s="7">
        <f t="shared" si="4"/>
        <v>3.79933791698498</v>
      </c>
      <c r="H60" s="2">
        <f t="shared" si="3"/>
        <v>3799.33791698498</v>
      </c>
    </row>
    <row r="61" s="2" customFormat="1" ht="15" spans="1:8">
      <c r="A61" s="5" t="s">
        <v>68</v>
      </c>
      <c r="B61" s="7"/>
      <c r="C61" s="7">
        <v>0.6569</v>
      </c>
      <c r="D61" s="7">
        <v>0.4475</v>
      </c>
      <c r="E61" s="7">
        <f t="shared" si="0"/>
        <v>0.5522</v>
      </c>
      <c r="F61" s="5">
        <f t="shared" si="1"/>
        <v>0.148068159980463</v>
      </c>
      <c r="G61" s="5">
        <f t="shared" si="4"/>
        <v>9.92933537051184</v>
      </c>
      <c r="H61" s="2">
        <f t="shared" si="3"/>
        <v>9929.33537051184</v>
      </c>
    </row>
    <row r="62" s="2" customFormat="1" ht="15" spans="1:8">
      <c r="A62" s="5" t="s">
        <v>69</v>
      </c>
      <c r="B62" s="7">
        <v>0.0624</v>
      </c>
      <c r="C62" s="7">
        <v>0.0478</v>
      </c>
      <c r="D62" s="7">
        <v>0.0043</v>
      </c>
      <c r="E62" s="7">
        <f t="shared" si="0"/>
        <v>0.0381666666666667</v>
      </c>
      <c r="F62" s="5">
        <f t="shared" si="1"/>
        <v>0.0302242176628831</v>
      </c>
      <c r="G62" s="5">
        <f t="shared" si="4"/>
        <v>0.112044817927171</v>
      </c>
      <c r="H62" s="2">
        <f t="shared" si="3"/>
        <v>112.044817927171</v>
      </c>
    </row>
    <row r="63" s="2" customFormat="1" ht="15" spans="1:8">
      <c r="A63" s="5" t="s">
        <v>70</v>
      </c>
      <c r="B63" s="7">
        <v>0.1176</v>
      </c>
      <c r="C63" s="7">
        <v>0.0869</v>
      </c>
      <c r="D63" s="7">
        <v>0.139</v>
      </c>
      <c r="E63" s="7">
        <f t="shared" si="0"/>
        <v>0.1145</v>
      </c>
      <c r="F63" s="5">
        <f t="shared" si="1"/>
        <v>0.0261879743393795</v>
      </c>
      <c r="G63" s="5">
        <f t="shared" si="4"/>
        <v>1.56990068754775</v>
      </c>
      <c r="H63" s="2">
        <f t="shared" si="3"/>
        <v>1569.90068754775</v>
      </c>
    </row>
    <row r="64" s="2" customFormat="1" ht="15" spans="1:8">
      <c r="A64" s="5" t="s">
        <v>71</v>
      </c>
      <c r="B64" s="7">
        <v>0.1264</v>
      </c>
      <c r="C64" s="7">
        <v>0.1217</v>
      </c>
      <c r="D64" s="7">
        <v>0.1197</v>
      </c>
      <c r="E64" s="7">
        <f t="shared" si="0"/>
        <v>0.1226</v>
      </c>
      <c r="F64" s="5">
        <f t="shared" si="1"/>
        <v>0.00343947670438397</v>
      </c>
      <c r="G64" s="5">
        <f t="shared" si="4"/>
        <v>1.72459893048128</v>
      </c>
      <c r="H64" s="2">
        <f t="shared" si="3"/>
        <v>1724.59893048128</v>
      </c>
    </row>
    <row r="65" s="2" customFormat="1" ht="15" spans="1:8">
      <c r="A65" s="5" t="s">
        <v>72</v>
      </c>
      <c r="B65" s="7">
        <v>0.1833</v>
      </c>
      <c r="C65" s="7">
        <v>0.1535</v>
      </c>
      <c r="D65" s="7">
        <v>0.1597</v>
      </c>
      <c r="E65" s="7">
        <f t="shared" si="0"/>
        <v>0.1655</v>
      </c>
      <c r="F65" s="5">
        <f t="shared" si="1"/>
        <v>0.0157238672088008</v>
      </c>
      <c r="G65" s="5">
        <f t="shared" si="4"/>
        <v>2.54392666157372</v>
      </c>
      <c r="H65" s="2">
        <f t="shared" si="3"/>
        <v>2543.92666157372</v>
      </c>
    </row>
    <row r="66" s="2" customFormat="1" ht="15" spans="1:8">
      <c r="A66" s="5" t="s">
        <v>73</v>
      </c>
      <c r="B66" s="7">
        <v>0</v>
      </c>
      <c r="C66" s="7">
        <v>0</v>
      </c>
      <c r="D66" s="7">
        <v>0</v>
      </c>
      <c r="E66" s="7">
        <f t="shared" si="0"/>
        <v>0</v>
      </c>
      <c r="F66" s="5">
        <f t="shared" si="1"/>
        <v>0</v>
      </c>
      <c r="G66" s="7">
        <f t="shared" si="4"/>
        <v>-0.616883116883117</v>
      </c>
      <c r="H66" s="2">
        <f t="shared" si="3"/>
        <v>-616.883116883117</v>
      </c>
    </row>
    <row r="67" s="2" customFormat="1" ht="15" spans="1:8">
      <c r="A67" s="5" t="s">
        <v>74</v>
      </c>
      <c r="B67" s="7">
        <v>2.7885</v>
      </c>
      <c r="C67" s="7">
        <v>2.8452</v>
      </c>
      <c r="D67" s="7">
        <v>2.8263</v>
      </c>
      <c r="E67" s="7">
        <f t="shared" si="0"/>
        <v>2.82</v>
      </c>
      <c r="F67" s="5">
        <f t="shared" si="1"/>
        <v>0.0288702268782219</v>
      </c>
      <c r="G67" s="5">
        <f t="shared" si="4"/>
        <v>53.2410236822002</v>
      </c>
      <c r="H67" s="2">
        <f t="shared" si="3"/>
        <v>53241.0236822002</v>
      </c>
    </row>
    <row r="68" s="1" customFormat="1" ht="15" spans="1:8">
      <c r="A68" s="5" t="s">
        <v>75</v>
      </c>
      <c r="B68" s="7">
        <v>0.468</v>
      </c>
      <c r="C68" s="7">
        <v>0.4133</v>
      </c>
      <c r="D68" s="7">
        <v>0.414</v>
      </c>
      <c r="E68" s="7">
        <f t="shared" si="0"/>
        <v>0.431766666666667</v>
      </c>
      <c r="F68" s="5">
        <f t="shared" si="1"/>
        <v>0.0313809390129316</v>
      </c>
      <c r="G68" s="5">
        <f>5*(E68-0.1549)/0.2865</f>
        <v>4.83187899941827</v>
      </c>
      <c r="H68" s="1">
        <f t="shared" si="3"/>
        <v>4831.87899941827</v>
      </c>
    </row>
    <row r="69" s="1" customFormat="1" ht="15" spans="1:8">
      <c r="A69" s="5" t="s">
        <v>76</v>
      </c>
      <c r="B69" s="7">
        <v>0.291</v>
      </c>
      <c r="C69" s="7">
        <v>0.2475</v>
      </c>
      <c r="D69" s="7">
        <v>0.2533</v>
      </c>
      <c r="E69" s="7">
        <f t="shared" si="0"/>
        <v>0.263933333333333</v>
      </c>
      <c r="F69" s="5">
        <f t="shared" si="1"/>
        <v>0.0236191306642165</v>
      </c>
      <c r="G69" s="5">
        <f t="shared" ref="G69:G97" si="5">5*(E69-0.1549)/0.2865</f>
        <v>1.90285049447353</v>
      </c>
      <c r="H69" s="1">
        <f t="shared" si="3"/>
        <v>1902.85049447353</v>
      </c>
    </row>
    <row r="70" s="1" customFormat="1" ht="15" spans="1:8">
      <c r="A70" s="5" t="s">
        <v>77</v>
      </c>
      <c r="B70" s="7">
        <v>0.2686</v>
      </c>
      <c r="C70" s="7">
        <v>0.2763</v>
      </c>
      <c r="D70" s="7">
        <v>0.2496</v>
      </c>
      <c r="E70" s="7">
        <f t="shared" si="0"/>
        <v>0.264833333333333</v>
      </c>
      <c r="F70" s="5">
        <f t="shared" si="1"/>
        <v>0.013742755667381</v>
      </c>
      <c r="G70" s="5">
        <f t="shared" si="5"/>
        <v>1.91855730075625</v>
      </c>
      <c r="H70" s="1">
        <f t="shared" si="3"/>
        <v>1918.55730075625</v>
      </c>
    </row>
    <row r="71" s="1" customFormat="1" ht="15" spans="1:8">
      <c r="A71" s="5" t="s">
        <v>78</v>
      </c>
      <c r="B71" s="7">
        <v>0.165</v>
      </c>
      <c r="C71" s="7">
        <v>0.1534</v>
      </c>
      <c r="D71" s="7">
        <v>0.162</v>
      </c>
      <c r="E71" s="7">
        <f t="shared" si="0"/>
        <v>0.160133333333333</v>
      </c>
      <c r="F71" s="5">
        <f t="shared" si="1"/>
        <v>0.00602107410129898</v>
      </c>
      <c r="G71" s="5">
        <f t="shared" si="5"/>
        <v>0.0913321698662014</v>
      </c>
      <c r="H71" s="1">
        <f t="shared" si="3"/>
        <v>91.3321698662014</v>
      </c>
    </row>
    <row r="72" s="1" customFormat="1" ht="15" spans="1:8">
      <c r="A72" s="5" t="s">
        <v>79</v>
      </c>
      <c r="B72" s="7">
        <v>0.2294</v>
      </c>
      <c r="C72" s="7">
        <v>0.2182</v>
      </c>
      <c r="D72" s="7">
        <v>0.1288</v>
      </c>
      <c r="E72" s="7">
        <f t="shared" si="0"/>
        <v>0.192133333333333</v>
      </c>
      <c r="F72" s="5">
        <f t="shared" si="1"/>
        <v>0.0551334139459306</v>
      </c>
      <c r="G72" s="5">
        <f t="shared" si="5"/>
        <v>0.649796393251891</v>
      </c>
      <c r="H72" s="1">
        <f t="shared" si="3"/>
        <v>649.796393251891</v>
      </c>
    </row>
    <row r="73" s="1" customFormat="1" ht="15" spans="1:8">
      <c r="A73" s="5" t="s">
        <v>80</v>
      </c>
      <c r="B73" s="7">
        <v>0.201</v>
      </c>
      <c r="C73" s="7">
        <v>0.2145</v>
      </c>
      <c r="D73" s="7">
        <v>0.2339</v>
      </c>
      <c r="E73" s="7">
        <f t="shared" ref="E73:E97" si="6">AVERAGE(B73:D73)</f>
        <v>0.216466666666667</v>
      </c>
      <c r="F73" s="5">
        <f t="shared" ref="F73:F97" si="7">STDEV(B73:D73)</f>
        <v>0.0165379361872433</v>
      </c>
      <c r="G73" s="5">
        <f t="shared" si="5"/>
        <v>1.07446189645143</v>
      </c>
      <c r="H73" s="1">
        <f t="shared" ref="H73:H97" si="8">G73*1000</f>
        <v>1074.46189645143</v>
      </c>
    </row>
    <row r="74" s="1" customFormat="1" ht="15" spans="1:8">
      <c r="A74" s="5" t="s">
        <v>81</v>
      </c>
      <c r="B74" s="7">
        <v>0.25</v>
      </c>
      <c r="C74" s="7">
        <v>0.3028</v>
      </c>
      <c r="D74" s="7">
        <v>0.2326</v>
      </c>
      <c r="E74" s="7">
        <f t="shared" si="6"/>
        <v>0.2618</v>
      </c>
      <c r="F74" s="5">
        <f t="shared" si="7"/>
        <v>0.0365573522017118</v>
      </c>
      <c r="G74" s="5">
        <f t="shared" si="5"/>
        <v>1.86561954624782</v>
      </c>
      <c r="H74" s="1">
        <f t="shared" si="8"/>
        <v>1865.61954624782</v>
      </c>
    </row>
    <row r="75" s="1" customFormat="1" ht="15" spans="1:8">
      <c r="A75" s="5" t="s">
        <v>82</v>
      </c>
      <c r="B75" s="7">
        <v>2.9112</v>
      </c>
      <c r="C75" s="7">
        <v>2.8628</v>
      </c>
      <c r="D75" s="7">
        <v>2.9832</v>
      </c>
      <c r="E75" s="7">
        <f t="shared" si="6"/>
        <v>2.91906666666667</v>
      </c>
      <c r="F75" s="5">
        <f t="shared" si="7"/>
        <v>0.0605842663843785</v>
      </c>
      <c r="G75" s="5">
        <f t="shared" si="5"/>
        <v>48.2402559627691</v>
      </c>
      <c r="H75" s="1">
        <f t="shared" si="8"/>
        <v>48240.2559627691</v>
      </c>
    </row>
    <row r="76" s="1" customFormat="1" ht="15" spans="1:8">
      <c r="A76" s="5" t="s">
        <v>83</v>
      </c>
      <c r="B76" s="7">
        <v>2.9589</v>
      </c>
      <c r="C76" s="7">
        <v>2.9936</v>
      </c>
      <c r="D76" s="7">
        <v>2.9968</v>
      </c>
      <c r="E76" s="7">
        <f t="shared" si="6"/>
        <v>2.9831</v>
      </c>
      <c r="F76" s="5">
        <f t="shared" si="7"/>
        <v>0.0210188011075799</v>
      </c>
      <c r="G76" s="5">
        <f t="shared" si="5"/>
        <v>49.3577661431065</v>
      </c>
      <c r="H76" s="1">
        <f t="shared" si="8"/>
        <v>49357.7661431065</v>
      </c>
    </row>
    <row r="77" s="1" customFormat="1" ht="15" spans="1:8">
      <c r="A77" s="5" t="s">
        <v>84</v>
      </c>
      <c r="B77" s="7">
        <v>2.9972</v>
      </c>
      <c r="C77" s="7"/>
      <c r="D77" s="7">
        <v>2.893</v>
      </c>
      <c r="E77" s="7">
        <f t="shared" si="6"/>
        <v>2.9451</v>
      </c>
      <c r="F77" s="5">
        <f t="shared" si="7"/>
        <v>0.0736805265996383</v>
      </c>
      <c r="G77" s="5">
        <f t="shared" si="5"/>
        <v>48.694589877836</v>
      </c>
      <c r="H77" s="1">
        <f t="shared" si="8"/>
        <v>48694.589877836</v>
      </c>
    </row>
    <row r="78" s="1" customFormat="1" ht="15" spans="1:8">
      <c r="A78" s="5" t="s">
        <v>85</v>
      </c>
      <c r="B78" s="7">
        <v>0.1309</v>
      </c>
      <c r="C78" s="7">
        <v>0.1589</v>
      </c>
      <c r="D78" s="7">
        <v>0.1525</v>
      </c>
      <c r="E78" s="7">
        <f t="shared" si="6"/>
        <v>0.147433333333333</v>
      </c>
      <c r="F78" s="5">
        <f t="shared" si="7"/>
        <v>0.0146715143503775</v>
      </c>
      <c r="G78" s="5">
        <f t="shared" si="5"/>
        <v>-0.130308318789994</v>
      </c>
      <c r="H78" s="1">
        <f t="shared" si="8"/>
        <v>-130.308318789994</v>
      </c>
    </row>
    <row r="79" s="1" customFormat="1" ht="15" spans="1:8">
      <c r="A79" s="5" t="s">
        <v>86</v>
      </c>
      <c r="B79" s="7">
        <v>0.3069</v>
      </c>
      <c r="C79" s="7">
        <v>0.3215</v>
      </c>
      <c r="D79" s="7">
        <v>0.309</v>
      </c>
      <c r="E79" s="7">
        <f t="shared" si="6"/>
        <v>0.312466666666667</v>
      </c>
      <c r="F79" s="5">
        <f t="shared" si="7"/>
        <v>0.00789324605807607</v>
      </c>
      <c r="G79" s="5">
        <f t="shared" si="5"/>
        <v>2.74985456660849</v>
      </c>
      <c r="H79" s="1">
        <f t="shared" si="8"/>
        <v>2749.85456660849</v>
      </c>
    </row>
    <row r="80" s="1" customFormat="1" ht="15" spans="1:8">
      <c r="A80" s="5" t="s">
        <v>87</v>
      </c>
      <c r="B80" s="7">
        <v>0.0546</v>
      </c>
      <c r="C80" s="7">
        <v>0.0998</v>
      </c>
      <c r="D80" s="7">
        <v>0.0489</v>
      </c>
      <c r="E80" s="7">
        <f t="shared" si="6"/>
        <v>0.0677666666666667</v>
      </c>
      <c r="F80" s="5">
        <f t="shared" si="7"/>
        <v>0.0278876914306892</v>
      </c>
      <c r="G80" s="5">
        <f t="shared" si="5"/>
        <v>-1.52065154159395</v>
      </c>
      <c r="H80" s="1">
        <f t="shared" si="8"/>
        <v>-1520.65154159395</v>
      </c>
    </row>
    <row r="81" s="1" customFormat="1" ht="15" spans="1:8">
      <c r="A81" s="5" t="s">
        <v>88</v>
      </c>
      <c r="B81" s="7">
        <v>0.1351</v>
      </c>
      <c r="C81" s="7">
        <v>0.0661</v>
      </c>
      <c r="D81" s="7">
        <v>0.1037</v>
      </c>
      <c r="E81" s="7">
        <f t="shared" si="6"/>
        <v>0.101633333333333</v>
      </c>
      <c r="F81" s="5">
        <f t="shared" si="7"/>
        <v>0.0345463939266218</v>
      </c>
      <c r="G81" s="5">
        <f t="shared" si="5"/>
        <v>-0.929610238510762</v>
      </c>
      <c r="H81" s="1">
        <f t="shared" si="8"/>
        <v>-929.610238510762</v>
      </c>
    </row>
    <row r="82" s="1" customFormat="1" ht="15" spans="1:8">
      <c r="A82" s="5" t="s">
        <v>89</v>
      </c>
      <c r="B82" s="7">
        <v>0.3854</v>
      </c>
      <c r="C82" s="7">
        <v>0.554</v>
      </c>
      <c r="D82" s="7">
        <v>0.4683</v>
      </c>
      <c r="E82" s="7">
        <f t="shared" si="6"/>
        <v>0.469233333333333</v>
      </c>
      <c r="F82" s="5">
        <f t="shared" si="7"/>
        <v>0.0843038749603678</v>
      </c>
      <c r="G82" s="5">
        <f t="shared" si="5"/>
        <v>5.48574752763234</v>
      </c>
      <c r="H82" s="1">
        <f t="shared" si="8"/>
        <v>5485.74752763234</v>
      </c>
    </row>
    <row r="83" s="1" customFormat="1" ht="15" spans="1:8">
      <c r="A83" s="5" t="s">
        <v>90</v>
      </c>
      <c r="B83" s="7">
        <v>0.4765</v>
      </c>
      <c r="C83" s="7">
        <v>0.408</v>
      </c>
      <c r="D83" s="7">
        <v>0.4763</v>
      </c>
      <c r="E83" s="7">
        <f t="shared" si="6"/>
        <v>0.4536</v>
      </c>
      <c r="F83" s="5">
        <f t="shared" si="7"/>
        <v>0.0394908850242686</v>
      </c>
      <c r="G83" s="5">
        <f t="shared" si="5"/>
        <v>5.21291448516579</v>
      </c>
      <c r="H83" s="1">
        <f t="shared" si="8"/>
        <v>5212.91448516579</v>
      </c>
    </row>
    <row r="84" s="1" customFormat="1" ht="15" spans="1:8">
      <c r="A84" s="5" t="s">
        <v>91</v>
      </c>
      <c r="B84" s="7">
        <v>0.2597</v>
      </c>
      <c r="C84" s="7">
        <v>0.2906</v>
      </c>
      <c r="D84" s="7">
        <v>0.2475</v>
      </c>
      <c r="E84" s="7">
        <f t="shared" si="6"/>
        <v>0.265933333333333</v>
      </c>
      <c r="F84" s="5">
        <f t="shared" si="7"/>
        <v>0.022215835193243</v>
      </c>
      <c r="G84" s="5">
        <f t="shared" si="5"/>
        <v>1.93775450843514</v>
      </c>
      <c r="H84" s="1">
        <f t="shared" si="8"/>
        <v>1937.75450843514</v>
      </c>
    </row>
    <row r="85" s="1" customFormat="1" ht="15" spans="1:8">
      <c r="A85" s="5" t="s">
        <v>92</v>
      </c>
      <c r="B85" s="7">
        <v>0.2962</v>
      </c>
      <c r="C85" s="7">
        <v>0.1842</v>
      </c>
      <c r="D85" s="7">
        <v>0.2445</v>
      </c>
      <c r="E85" s="7">
        <f t="shared" si="6"/>
        <v>0.241633333333333</v>
      </c>
      <c r="F85" s="5">
        <f t="shared" si="7"/>
        <v>0.056055002750275</v>
      </c>
      <c r="G85" s="5">
        <f t="shared" si="5"/>
        <v>1.51367073880163</v>
      </c>
      <c r="H85" s="1">
        <f t="shared" si="8"/>
        <v>1513.67073880163</v>
      </c>
    </row>
    <row r="86" s="1" customFormat="1" ht="15" spans="1:8">
      <c r="A86" s="5" t="s">
        <v>93</v>
      </c>
      <c r="B86" s="7">
        <v>0.2718</v>
      </c>
      <c r="C86" s="7">
        <v>0.2742</v>
      </c>
      <c r="D86" s="7">
        <v>0.2628</v>
      </c>
      <c r="E86" s="7">
        <f t="shared" si="6"/>
        <v>0.2696</v>
      </c>
      <c r="F86" s="5">
        <f t="shared" si="7"/>
        <v>0.0060099916805267</v>
      </c>
      <c r="G86" s="5">
        <f t="shared" si="5"/>
        <v>2.00174520069808</v>
      </c>
      <c r="H86" s="1">
        <f t="shared" si="8"/>
        <v>2001.74520069808</v>
      </c>
    </row>
    <row r="87" s="1" customFormat="1" ht="15" spans="1:8">
      <c r="A87" s="5" t="s">
        <v>94</v>
      </c>
      <c r="B87" s="7">
        <v>0.1915</v>
      </c>
      <c r="C87" s="7">
        <v>0.1466</v>
      </c>
      <c r="D87" s="7">
        <v>0.1665</v>
      </c>
      <c r="E87" s="7">
        <f t="shared" si="6"/>
        <v>0.1682</v>
      </c>
      <c r="F87" s="5">
        <f t="shared" si="7"/>
        <v>0.0224982221519835</v>
      </c>
      <c r="G87" s="5">
        <f t="shared" si="5"/>
        <v>0.232111692844677</v>
      </c>
      <c r="H87" s="1">
        <f t="shared" si="8"/>
        <v>232.111692844677</v>
      </c>
    </row>
    <row r="88" s="1" customFormat="1" ht="15" spans="1:8">
      <c r="A88" s="5" t="s">
        <v>95</v>
      </c>
      <c r="B88" s="7">
        <v>0.1724</v>
      </c>
      <c r="C88" s="7">
        <v>0.1976</v>
      </c>
      <c r="D88" s="7">
        <v>0.1932</v>
      </c>
      <c r="E88" s="7">
        <f t="shared" si="6"/>
        <v>0.187733333333333</v>
      </c>
      <c r="F88" s="5">
        <f t="shared" si="7"/>
        <v>0.013460064388157</v>
      </c>
      <c r="G88" s="5">
        <f t="shared" si="5"/>
        <v>0.573007562536358</v>
      </c>
      <c r="H88" s="1">
        <f t="shared" si="8"/>
        <v>573.007562536358</v>
      </c>
    </row>
    <row r="89" s="1" customFormat="1" ht="15" spans="1:8">
      <c r="A89" s="5" t="s">
        <v>96</v>
      </c>
      <c r="B89" s="7">
        <v>2.3114</v>
      </c>
      <c r="C89" s="7">
        <v>2.2055</v>
      </c>
      <c r="D89" s="7">
        <v>2.2232</v>
      </c>
      <c r="E89" s="7">
        <f t="shared" si="6"/>
        <v>2.2467</v>
      </c>
      <c r="F89" s="5">
        <f t="shared" si="7"/>
        <v>0.0567264488576537</v>
      </c>
      <c r="G89" s="5">
        <f t="shared" si="5"/>
        <v>36.5061082024433</v>
      </c>
      <c r="H89" s="1">
        <f t="shared" si="8"/>
        <v>36506.1082024433</v>
      </c>
    </row>
    <row r="90" s="1" customFormat="1" ht="15" spans="1:8">
      <c r="A90" s="5" t="s">
        <v>97</v>
      </c>
      <c r="B90" s="7">
        <v>0.2437</v>
      </c>
      <c r="C90" s="7">
        <v>0.2981</v>
      </c>
      <c r="D90" s="7">
        <v>0.2849</v>
      </c>
      <c r="E90" s="7">
        <f t="shared" si="6"/>
        <v>0.275566666666667</v>
      </c>
      <c r="F90" s="5">
        <f t="shared" si="7"/>
        <v>0.0283755763524432</v>
      </c>
      <c r="G90" s="7">
        <f t="shared" si="5"/>
        <v>2.10587550901687</v>
      </c>
      <c r="H90" s="1">
        <f t="shared" si="8"/>
        <v>2105.87550901687</v>
      </c>
    </row>
    <row r="91" s="1" customFormat="1" ht="15" spans="1:8">
      <c r="A91" s="5" t="s">
        <v>98</v>
      </c>
      <c r="B91" s="7">
        <v>0.2056</v>
      </c>
      <c r="C91" s="7">
        <v>0.1727</v>
      </c>
      <c r="D91" s="7">
        <v>0.2345</v>
      </c>
      <c r="E91" s="7">
        <f t="shared" si="6"/>
        <v>0.204266666666667</v>
      </c>
      <c r="F91" s="5">
        <f t="shared" si="7"/>
        <v>0.0309215674462556</v>
      </c>
      <c r="G91" s="7">
        <f t="shared" si="5"/>
        <v>0.861547411285631</v>
      </c>
      <c r="H91" s="1">
        <f t="shared" si="8"/>
        <v>861.547411285631</v>
      </c>
    </row>
    <row r="92" s="1" customFormat="1" ht="15" spans="1:8">
      <c r="A92" s="5" t="s">
        <v>99</v>
      </c>
      <c r="B92" s="7">
        <v>2.94</v>
      </c>
      <c r="C92" s="7">
        <v>2.976</v>
      </c>
      <c r="D92" s="7">
        <v>2.9685</v>
      </c>
      <c r="E92" s="7">
        <f t="shared" si="6"/>
        <v>2.9615</v>
      </c>
      <c r="F92" s="5">
        <f t="shared" si="7"/>
        <v>0.0189934199132226</v>
      </c>
      <c r="G92" s="7">
        <f t="shared" si="5"/>
        <v>48.9808027923211</v>
      </c>
      <c r="H92" s="1">
        <f t="shared" si="8"/>
        <v>48980.8027923211</v>
      </c>
    </row>
    <row r="93" s="1" customFormat="1" ht="15" spans="1:8">
      <c r="A93" s="5" t="s">
        <v>100</v>
      </c>
      <c r="B93" s="7">
        <v>0.8446</v>
      </c>
      <c r="C93" s="7">
        <v>0.8134</v>
      </c>
      <c r="D93" s="7">
        <v>0.8768</v>
      </c>
      <c r="E93" s="7">
        <f t="shared" si="6"/>
        <v>0.844933333333333</v>
      </c>
      <c r="F93" s="5">
        <f t="shared" si="7"/>
        <v>0.0317013143786395</v>
      </c>
      <c r="G93" s="5">
        <f t="shared" si="5"/>
        <v>12.04246655032</v>
      </c>
      <c r="H93" s="1">
        <f t="shared" si="8"/>
        <v>12042.46655032</v>
      </c>
    </row>
    <row r="94" s="1" customFormat="1" ht="15" spans="1:8">
      <c r="A94" s="5" t="s">
        <v>101</v>
      </c>
      <c r="B94" s="7">
        <v>0.1038</v>
      </c>
      <c r="C94" s="7">
        <v>0.0972</v>
      </c>
      <c r="D94" s="7">
        <v>0.0671</v>
      </c>
      <c r="E94" s="7">
        <f t="shared" si="6"/>
        <v>0.0893666666666667</v>
      </c>
      <c r="F94" s="5">
        <f t="shared" si="7"/>
        <v>0.0195638271647787</v>
      </c>
      <c r="G94" s="5">
        <f t="shared" si="5"/>
        <v>-1.14368819080861</v>
      </c>
      <c r="H94" s="1">
        <f t="shared" si="8"/>
        <v>-1143.68819080861</v>
      </c>
    </row>
    <row r="95" s="1" customFormat="1" ht="15" spans="1:8">
      <c r="A95" s="5" t="s">
        <v>102</v>
      </c>
      <c r="B95" s="7">
        <v>0.241</v>
      </c>
      <c r="C95" s="7">
        <v>0.2917</v>
      </c>
      <c r="D95" s="7">
        <v>0.2682</v>
      </c>
      <c r="E95" s="7">
        <f t="shared" si="6"/>
        <v>0.266966666666667</v>
      </c>
      <c r="F95" s="5">
        <f t="shared" si="7"/>
        <v>0.0253724916658442</v>
      </c>
      <c r="G95" s="5">
        <f t="shared" si="5"/>
        <v>1.95578824898197</v>
      </c>
      <c r="H95" s="1">
        <f t="shared" si="8"/>
        <v>1955.78824898197</v>
      </c>
    </row>
    <row r="96" s="1" customFormat="1" ht="15" spans="1:8">
      <c r="A96" s="5" t="s">
        <v>103</v>
      </c>
      <c r="B96" s="7">
        <v>0.1414</v>
      </c>
      <c r="C96" s="7">
        <v>0.1532</v>
      </c>
      <c r="D96" s="7">
        <v>0.1529</v>
      </c>
      <c r="E96" s="7">
        <f t="shared" si="6"/>
        <v>0.149166666666667</v>
      </c>
      <c r="F96" s="5">
        <f t="shared" si="7"/>
        <v>0.0067278030094031</v>
      </c>
      <c r="G96" s="5">
        <f t="shared" si="5"/>
        <v>-0.100058173356603</v>
      </c>
      <c r="H96" s="1">
        <f t="shared" si="8"/>
        <v>-100.058173356603</v>
      </c>
    </row>
    <row r="97" s="1" customFormat="1" ht="15" spans="1:8">
      <c r="A97" s="5" t="s">
        <v>104</v>
      </c>
      <c r="B97" s="7">
        <v>0.1892</v>
      </c>
      <c r="C97" s="7">
        <v>0.2041</v>
      </c>
      <c r="D97" s="7">
        <v>0.1942</v>
      </c>
      <c r="E97" s="7">
        <f t="shared" si="6"/>
        <v>0.195833333333333</v>
      </c>
      <c r="F97" s="5">
        <f t="shared" si="7"/>
        <v>0.00758309523435736</v>
      </c>
      <c r="G97" s="5">
        <f t="shared" si="5"/>
        <v>0.714368819080861</v>
      </c>
      <c r="H97" s="1">
        <f t="shared" si="8"/>
        <v>714.368819080861</v>
      </c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</sheetData>
  <mergeCells count="3">
    <mergeCell ref="A5:F5"/>
    <mergeCell ref="B6:E6"/>
    <mergeCell ref="A6:A7"/>
  </mergeCells>
  <pageMargins left="0.75" right="0.75" top="1" bottom="1" header="0.511805555555556" footer="0.511805555555556"/>
  <pageSetup paperSize="9" scale="10" orientation="portrait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topLeftCell="A79" workbookViewId="0">
      <selection activeCell="H19" sqref="H19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43371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111</v>
      </c>
      <c r="B5" s="9"/>
      <c r="C5" s="9"/>
      <c r="D5" s="9"/>
      <c r="E5" s="9"/>
      <c r="F5" s="9"/>
      <c r="G5" s="5"/>
    </row>
    <row r="6" s="2" customFormat="1" ht="15" spans="1:7">
      <c r="A6" s="9" t="s">
        <v>7</v>
      </c>
      <c r="B6" s="10" t="s">
        <v>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0.4733</v>
      </c>
      <c r="C8" s="7">
        <v>0.3815</v>
      </c>
      <c r="D8" s="7">
        <v>0.3977</v>
      </c>
      <c r="E8" s="7">
        <f>AVERAGE(B8:D8)</f>
        <v>0.4175</v>
      </c>
      <c r="F8" s="5">
        <f>STDEV(B8:D8)</f>
        <v>0.0489983673197383</v>
      </c>
      <c r="G8" s="5">
        <f>5*(E8-0.0732)/0.0414</f>
        <v>41.5821256038647</v>
      </c>
    </row>
    <row r="9" s="2" customFormat="1" ht="15" spans="1:7">
      <c r="A9" s="5" t="s">
        <v>16</v>
      </c>
      <c r="B9" s="7">
        <v>0.5018</v>
      </c>
      <c r="C9" s="7">
        <v>0.4472</v>
      </c>
      <c r="D9" s="7">
        <v>0.4969</v>
      </c>
      <c r="E9" s="7">
        <f t="shared" ref="E9:E72" si="0">AVERAGE(B9:D9)</f>
        <v>0.481966666666667</v>
      </c>
      <c r="F9" s="5">
        <f t="shared" ref="F9:F72" si="1">STDEV(B9:D9)</f>
        <v>0.030208332183908</v>
      </c>
      <c r="G9" s="5">
        <f t="shared" ref="G9:G37" si="2">5*(E9-0.0732)/0.0414</f>
        <v>49.3679549114332</v>
      </c>
    </row>
    <row r="10" s="2" customFormat="1" ht="15" spans="1:7">
      <c r="A10" s="5" t="s">
        <v>17</v>
      </c>
      <c r="B10" s="7">
        <v>0.1643</v>
      </c>
      <c r="C10" s="7">
        <v>0.2252</v>
      </c>
      <c r="D10" s="7">
        <v>0.1788</v>
      </c>
      <c r="E10" s="7">
        <f t="shared" si="0"/>
        <v>0.189433333333333</v>
      </c>
      <c r="F10" s="5">
        <f t="shared" si="1"/>
        <v>0.0318119998323484</v>
      </c>
      <c r="G10" s="5">
        <f t="shared" si="2"/>
        <v>14.0378421900161</v>
      </c>
    </row>
    <row r="11" s="2" customFormat="1" ht="15" spans="1:7">
      <c r="A11" s="5" t="s">
        <v>18</v>
      </c>
      <c r="B11" s="7">
        <v>0.1847</v>
      </c>
      <c r="C11" s="7">
        <v>0.1377</v>
      </c>
      <c r="D11" s="7">
        <v>0.2225</v>
      </c>
      <c r="E11" s="7">
        <f t="shared" si="0"/>
        <v>0.181633333333333</v>
      </c>
      <c r="F11" s="5">
        <f t="shared" si="1"/>
        <v>0.042483094676981</v>
      </c>
      <c r="G11" s="5">
        <f t="shared" si="2"/>
        <v>13.0958132045089</v>
      </c>
    </row>
    <row r="12" s="2" customFormat="1" ht="15" spans="1:7">
      <c r="A12" s="5" t="s">
        <v>19</v>
      </c>
      <c r="B12" s="7">
        <v>0.256</v>
      </c>
      <c r="C12" s="7">
        <v>0.353</v>
      </c>
      <c r="D12" s="7">
        <v>0.3353</v>
      </c>
      <c r="E12" s="7">
        <f t="shared" si="0"/>
        <v>0.314766666666667</v>
      </c>
      <c r="F12" s="5">
        <f t="shared" si="1"/>
        <v>0.0516571711704516</v>
      </c>
      <c r="G12" s="5">
        <f t="shared" si="2"/>
        <v>29.1747181964573</v>
      </c>
    </row>
    <row r="13" s="2" customFormat="1" ht="15" spans="1:7">
      <c r="A13" s="5" t="s">
        <v>20</v>
      </c>
      <c r="B13" s="7">
        <v>0.1509</v>
      </c>
      <c r="C13" s="7">
        <v>0.1904</v>
      </c>
      <c r="D13" s="7">
        <v>0.1569</v>
      </c>
      <c r="E13" s="7">
        <f t="shared" si="0"/>
        <v>0.166066666666667</v>
      </c>
      <c r="F13" s="5">
        <f t="shared" si="1"/>
        <v>0.0212857542345423</v>
      </c>
      <c r="G13" s="7">
        <f t="shared" si="2"/>
        <v>11.2157809983897</v>
      </c>
    </row>
    <row r="14" s="2" customFormat="1" ht="15" spans="1:7">
      <c r="A14" s="5" t="s">
        <v>21</v>
      </c>
      <c r="B14" s="7">
        <v>0.3116</v>
      </c>
      <c r="C14" s="7">
        <v>0.3826</v>
      </c>
      <c r="D14" s="7">
        <v>0.2864</v>
      </c>
      <c r="E14" s="7">
        <f t="shared" si="0"/>
        <v>0.326866666666667</v>
      </c>
      <c r="F14" s="5">
        <f t="shared" si="1"/>
        <v>0.0498839987704808</v>
      </c>
      <c r="G14" s="5">
        <f t="shared" si="2"/>
        <v>30.6360708534622</v>
      </c>
    </row>
    <row r="15" s="2" customFormat="1" ht="15" spans="1:7">
      <c r="A15" s="5" t="s">
        <v>22</v>
      </c>
      <c r="B15" s="7">
        <v>1.0794</v>
      </c>
      <c r="C15" s="7"/>
      <c r="D15" s="7">
        <v>1.0936</v>
      </c>
      <c r="E15" s="7">
        <f t="shared" si="0"/>
        <v>1.0865</v>
      </c>
      <c r="F15" s="5">
        <f t="shared" si="1"/>
        <v>0.010040916292849</v>
      </c>
      <c r="G15" s="5">
        <f t="shared" si="2"/>
        <v>122.37922705314</v>
      </c>
    </row>
    <row r="16" s="2" customFormat="1" ht="15" spans="1:7">
      <c r="A16" s="5" t="s">
        <v>23</v>
      </c>
      <c r="B16" s="7">
        <v>0.2577</v>
      </c>
      <c r="C16" s="7">
        <v>0.2807</v>
      </c>
      <c r="D16" s="7">
        <v>0.2213</v>
      </c>
      <c r="E16" s="7">
        <f t="shared" si="0"/>
        <v>0.253233333333333</v>
      </c>
      <c r="F16" s="5">
        <f t="shared" si="1"/>
        <v>0.0299508486245938</v>
      </c>
      <c r="G16" s="7">
        <f t="shared" si="2"/>
        <v>21.7431561996779</v>
      </c>
    </row>
    <row r="17" s="2" customFormat="1" ht="15" spans="1:7">
      <c r="A17" s="5" t="s">
        <v>24</v>
      </c>
      <c r="B17" s="7">
        <v>0.5872</v>
      </c>
      <c r="C17" s="7">
        <v>0.5081</v>
      </c>
      <c r="D17" s="7">
        <v>0.4989</v>
      </c>
      <c r="E17" s="7">
        <f t="shared" si="0"/>
        <v>0.5314</v>
      </c>
      <c r="F17" s="5">
        <f t="shared" si="1"/>
        <v>0.0485426616493163</v>
      </c>
      <c r="G17" s="5">
        <f t="shared" si="2"/>
        <v>55.3381642512077</v>
      </c>
    </row>
    <row r="18" s="2" customFormat="1" ht="15" spans="1:7">
      <c r="A18" s="5" t="s">
        <v>25</v>
      </c>
      <c r="B18" s="7">
        <v>2.0049</v>
      </c>
      <c r="C18" s="7"/>
      <c r="D18" s="7">
        <v>2.0942</v>
      </c>
      <c r="E18" s="7">
        <f t="shared" si="0"/>
        <v>2.04955</v>
      </c>
      <c r="F18" s="5">
        <f t="shared" si="1"/>
        <v>0.0631446355599585</v>
      </c>
      <c r="G18" s="5">
        <f t="shared" si="2"/>
        <v>238.68961352657</v>
      </c>
    </row>
    <row r="19" s="2" customFormat="1" ht="15" spans="1:7">
      <c r="A19" s="5" t="s">
        <v>26</v>
      </c>
      <c r="B19" s="7">
        <v>0.2342</v>
      </c>
      <c r="C19" s="7">
        <v>0.2775</v>
      </c>
      <c r="D19" s="7">
        <v>0.2743</v>
      </c>
      <c r="E19" s="7">
        <f t="shared" si="0"/>
        <v>0.262</v>
      </c>
      <c r="F19" s="5">
        <f t="shared" si="1"/>
        <v>0.0241286137189852</v>
      </c>
      <c r="G19" s="7">
        <f t="shared" si="2"/>
        <v>22.8019323671498</v>
      </c>
    </row>
    <row r="20" s="2" customFormat="1" ht="15" spans="1:7">
      <c r="A20" s="5" t="s">
        <v>27</v>
      </c>
      <c r="B20" s="7">
        <v>0.1607</v>
      </c>
      <c r="C20" s="7">
        <v>0.1502</v>
      </c>
      <c r="D20" s="7">
        <v>0.1264</v>
      </c>
      <c r="E20" s="7">
        <f t="shared" si="0"/>
        <v>0.145766666666667</v>
      </c>
      <c r="F20" s="5">
        <f t="shared" si="1"/>
        <v>0.0175745080538072</v>
      </c>
      <c r="G20" s="5">
        <f t="shared" si="2"/>
        <v>8.76409017713366</v>
      </c>
    </row>
    <row r="21" s="2" customFormat="1" ht="15" spans="1:7">
      <c r="A21" s="5" t="s">
        <v>28</v>
      </c>
      <c r="B21" s="7">
        <v>0.1957</v>
      </c>
      <c r="C21" s="7">
        <v>0.1784</v>
      </c>
      <c r="D21" s="7">
        <v>0.21</v>
      </c>
      <c r="E21" s="7">
        <f t="shared" si="0"/>
        <v>0.1947</v>
      </c>
      <c r="F21" s="5">
        <f t="shared" si="1"/>
        <v>0.0158237163776402</v>
      </c>
      <c r="G21" s="5">
        <f t="shared" si="2"/>
        <v>14.6739130434783</v>
      </c>
    </row>
    <row r="22" s="2" customFormat="1" ht="15" spans="1:7">
      <c r="A22" s="5" t="s">
        <v>29</v>
      </c>
      <c r="B22" s="7">
        <v>0.3199</v>
      </c>
      <c r="C22" s="7">
        <v>0.2784</v>
      </c>
      <c r="D22" s="7">
        <v>0.3206</v>
      </c>
      <c r="E22" s="7">
        <f t="shared" si="0"/>
        <v>0.3063</v>
      </c>
      <c r="F22" s="5">
        <f t="shared" si="1"/>
        <v>0.0241646435934818</v>
      </c>
      <c r="G22" s="5">
        <f t="shared" si="2"/>
        <v>28.1521739130435</v>
      </c>
    </row>
    <row r="23" s="2" customFormat="1" ht="15" spans="1:7">
      <c r="A23" s="5" t="s">
        <v>30</v>
      </c>
      <c r="B23" s="7">
        <v>0.9657</v>
      </c>
      <c r="C23" s="7">
        <v>0.9397</v>
      </c>
      <c r="D23" s="7"/>
      <c r="E23" s="7">
        <f t="shared" si="0"/>
        <v>0.9527</v>
      </c>
      <c r="F23" s="5">
        <f t="shared" si="1"/>
        <v>0.0183847763108503</v>
      </c>
      <c r="G23" s="5">
        <f t="shared" si="2"/>
        <v>106.219806763285</v>
      </c>
    </row>
    <row r="24" s="2" customFormat="1" ht="15" spans="1:7">
      <c r="A24" s="5" t="s">
        <v>31</v>
      </c>
      <c r="B24" s="7">
        <v>0.2511</v>
      </c>
      <c r="C24" s="7">
        <v>0.2951</v>
      </c>
      <c r="D24" s="7">
        <v>0.2687</v>
      </c>
      <c r="E24" s="7">
        <f t="shared" si="0"/>
        <v>0.271633333333333</v>
      </c>
      <c r="F24" s="5">
        <f t="shared" si="1"/>
        <v>0.0221461810101275</v>
      </c>
      <c r="G24" s="5">
        <f t="shared" si="2"/>
        <v>23.9653784219002</v>
      </c>
    </row>
    <row r="25" s="2" customFormat="1" ht="15" spans="1:7">
      <c r="A25" s="5" t="s">
        <v>32</v>
      </c>
      <c r="B25" s="7">
        <v>0.2757</v>
      </c>
      <c r="C25" s="7">
        <v>0.2176</v>
      </c>
      <c r="D25" s="7">
        <v>0.2352</v>
      </c>
      <c r="E25" s="7">
        <f t="shared" si="0"/>
        <v>0.242833333333333</v>
      </c>
      <c r="F25" s="5">
        <f t="shared" si="1"/>
        <v>0.0297926724771937</v>
      </c>
      <c r="G25" s="5">
        <f t="shared" si="2"/>
        <v>20.4871175523349</v>
      </c>
    </row>
    <row r="26" s="2" customFormat="1" ht="15" spans="1:7">
      <c r="A26" s="5" t="s">
        <v>33</v>
      </c>
      <c r="B26" s="7">
        <v>0.1027</v>
      </c>
      <c r="C26" s="7">
        <v>0.153</v>
      </c>
      <c r="D26" s="7">
        <v>0.091</v>
      </c>
      <c r="E26" s="7">
        <f t="shared" si="0"/>
        <v>0.115566666666667</v>
      </c>
      <c r="F26" s="5">
        <f t="shared" si="1"/>
        <v>0.0329418173957257</v>
      </c>
      <c r="G26" s="5">
        <f t="shared" si="2"/>
        <v>5.11674718196457</v>
      </c>
    </row>
    <row r="27" s="2" customFormat="1" ht="15" spans="1:7">
      <c r="A27" s="5" t="s">
        <v>34</v>
      </c>
      <c r="B27" s="7">
        <v>0.2176</v>
      </c>
      <c r="C27" s="7">
        <v>0.1773</v>
      </c>
      <c r="D27" s="7">
        <v>0.2234</v>
      </c>
      <c r="E27" s="7">
        <f t="shared" si="0"/>
        <v>0.2061</v>
      </c>
      <c r="F27" s="5">
        <f t="shared" si="1"/>
        <v>0.0251095599324241</v>
      </c>
      <c r="G27" s="7">
        <f t="shared" si="2"/>
        <v>16.0507246376812</v>
      </c>
    </row>
    <row r="28" s="2" customFormat="1" ht="15" spans="1:7">
      <c r="A28" s="5" t="s">
        <v>35</v>
      </c>
      <c r="B28" s="7">
        <v>0.1878</v>
      </c>
      <c r="C28" s="7">
        <v>0.2705</v>
      </c>
      <c r="D28" s="7">
        <v>0.2185</v>
      </c>
      <c r="E28" s="7">
        <f t="shared" si="0"/>
        <v>0.2256</v>
      </c>
      <c r="F28" s="5">
        <f t="shared" si="1"/>
        <v>0.0418046648114777</v>
      </c>
      <c r="G28" s="5">
        <f t="shared" si="2"/>
        <v>18.4057971014493</v>
      </c>
    </row>
    <row r="29" s="2" customFormat="1" ht="15" spans="1:7">
      <c r="A29" s="5" t="s">
        <v>36</v>
      </c>
      <c r="B29" s="7">
        <v>0.1081</v>
      </c>
      <c r="C29" s="7">
        <v>0.1232</v>
      </c>
      <c r="D29" s="7">
        <v>0.1124</v>
      </c>
      <c r="E29" s="7">
        <f t="shared" si="0"/>
        <v>0.114566666666667</v>
      </c>
      <c r="F29" s="5">
        <f t="shared" si="1"/>
        <v>0.00777967437193443</v>
      </c>
      <c r="G29" s="5">
        <f t="shared" si="2"/>
        <v>4.99597423510467</v>
      </c>
    </row>
    <row r="30" s="2" customFormat="1" ht="15" spans="1:7">
      <c r="A30" s="5" t="s">
        <v>37</v>
      </c>
      <c r="B30" s="7">
        <v>0.2505</v>
      </c>
      <c r="C30" s="7">
        <v>0.2798</v>
      </c>
      <c r="D30" s="7">
        <v>0.1912</v>
      </c>
      <c r="E30" s="7">
        <f t="shared" si="0"/>
        <v>0.2405</v>
      </c>
      <c r="F30" s="5">
        <f t="shared" si="1"/>
        <v>0.0451385644432784</v>
      </c>
      <c r="G30" s="5">
        <f t="shared" si="2"/>
        <v>20.2053140096618</v>
      </c>
    </row>
    <row r="31" s="2" customFormat="1" ht="15" spans="1:7">
      <c r="A31" s="5" t="s">
        <v>38</v>
      </c>
      <c r="B31" s="7">
        <v>0.0796</v>
      </c>
      <c r="C31" s="7">
        <v>0.0725</v>
      </c>
      <c r="D31" s="7">
        <v>0.0826</v>
      </c>
      <c r="E31" s="7">
        <f t="shared" si="0"/>
        <v>0.0782333333333333</v>
      </c>
      <c r="F31" s="5">
        <f t="shared" si="1"/>
        <v>0.00518684232778802</v>
      </c>
      <c r="G31" s="5">
        <f t="shared" si="2"/>
        <v>0.607890499194847</v>
      </c>
    </row>
    <row r="32" s="2" customFormat="1" ht="15" spans="1:7">
      <c r="A32" s="5" t="s">
        <v>39</v>
      </c>
      <c r="B32" s="7">
        <v>0.0967</v>
      </c>
      <c r="C32" s="7">
        <v>0.1213</v>
      </c>
      <c r="D32" s="7">
        <v>0.0652</v>
      </c>
      <c r="E32" s="7">
        <f t="shared" si="0"/>
        <v>0.0944</v>
      </c>
      <c r="F32" s="5">
        <f t="shared" si="1"/>
        <v>0.028120632994298</v>
      </c>
      <c r="G32" s="5">
        <f t="shared" si="2"/>
        <v>2.56038647342995</v>
      </c>
    </row>
    <row r="33" s="2" customFormat="1" ht="15" spans="1:7">
      <c r="A33" s="5" t="s">
        <v>40</v>
      </c>
      <c r="B33" s="7">
        <v>0.0538</v>
      </c>
      <c r="C33" s="7">
        <v>0.0553</v>
      </c>
      <c r="D33" s="7">
        <v>0.044</v>
      </c>
      <c r="E33" s="7">
        <f t="shared" si="0"/>
        <v>0.0510333333333333</v>
      </c>
      <c r="F33" s="5">
        <f t="shared" si="1"/>
        <v>0.00613704597777574</v>
      </c>
      <c r="G33" s="5">
        <f t="shared" si="2"/>
        <v>-2.67713365539452</v>
      </c>
    </row>
    <row r="34" s="2" customFormat="1" ht="15" spans="1:7">
      <c r="A34" s="5" t="s">
        <v>41</v>
      </c>
      <c r="B34" s="7">
        <v>0.23</v>
      </c>
      <c r="C34" s="7">
        <v>0.1905</v>
      </c>
      <c r="D34" s="7">
        <v>0.214</v>
      </c>
      <c r="E34" s="7">
        <f t="shared" si="0"/>
        <v>0.2115</v>
      </c>
      <c r="F34" s="5">
        <f t="shared" si="1"/>
        <v>0.0198683164863055</v>
      </c>
      <c r="G34" s="5">
        <f t="shared" si="2"/>
        <v>16.7028985507246</v>
      </c>
    </row>
    <row r="35" s="2" customFormat="1" ht="15" spans="1:7">
      <c r="A35" s="5" t="s">
        <v>42</v>
      </c>
      <c r="B35" s="7">
        <v>0.1916</v>
      </c>
      <c r="C35" s="7">
        <v>0.1512</v>
      </c>
      <c r="D35" s="7">
        <v>0.1533</v>
      </c>
      <c r="E35" s="7">
        <f t="shared" si="0"/>
        <v>0.165366666666667</v>
      </c>
      <c r="F35" s="5">
        <f t="shared" si="1"/>
        <v>0.0227429842662157</v>
      </c>
      <c r="G35" s="5">
        <f t="shared" si="2"/>
        <v>11.1312399355878</v>
      </c>
    </row>
    <row r="36" s="2" customFormat="1" ht="15" spans="1:7">
      <c r="A36" s="5" t="s">
        <v>43</v>
      </c>
      <c r="B36" s="7">
        <v>0.099</v>
      </c>
      <c r="C36" s="7">
        <v>0.135</v>
      </c>
      <c r="D36" s="7">
        <v>0.1643</v>
      </c>
      <c r="E36" s="7">
        <f t="shared" si="0"/>
        <v>0.132766666666667</v>
      </c>
      <c r="F36" s="5">
        <f t="shared" si="1"/>
        <v>0.0327072367119776</v>
      </c>
      <c r="G36" s="5">
        <f t="shared" si="2"/>
        <v>7.19404186795491</v>
      </c>
    </row>
    <row r="37" s="2" customFormat="1" ht="15" spans="1:7">
      <c r="A37" s="5" t="s">
        <v>44</v>
      </c>
      <c r="B37" s="7">
        <v>0.2169</v>
      </c>
      <c r="C37" s="7">
        <v>0.2417</v>
      </c>
      <c r="D37" s="7">
        <v>0.1716</v>
      </c>
      <c r="E37" s="7">
        <f t="shared" si="0"/>
        <v>0.210066666666667</v>
      </c>
      <c r="F37" s="5">
        <f t="shared" si="1"/>
        <v>0.0355460733883974</v>
      </c>
      <c r="G37" s="5">
        <f t="shared" si="2"/>
        <v>16.5297906602254</v>
      </c>
    </row>
    <row r="38" s="2" customFormat="1" ht="15" spans="1:7">
      <c r="A38" s="5" t="s">
        <v>45</v>
      </c>
      <c r="B38" s="7">
        <v>0.1346</v>
      </c>
      <c r="C38" s="7">
        <v>0.1369</v>
      </c>
      <c r="D38" s="7">
        <v>0.1268</v>
      </c>
      <c r="E38" s="7">
        <f t="shared" si="0"/>
        <v>0.132766666666667</v>
      </c>
      <c r="F38" s="5">
        <f t="shared" si="1"/>
        <v>0.00529370695574786</v>
      </c>
      <c r="G38" s="5">
        <f>5*(E38-0.0022)/0.0239</f>
        <v>27.3152022315202</v>
      </c>
    </row>
    <row r="39" s="2" customFormat="1" ht="15" spans="1:7">
      <c r="A39" s="5" t="s">
        <v>46</v>
      </c>
      <c r="B39" s="7">
        <v>0</v>
      </c>
      <c r="C39" s="7">
        <v>0</v>
      </c>
      <c r="D39" s="7">
        <v>0</v>
      </c>
      <c r="E39" s="7">
        <f t="shared" si="0"/>
        <v>0</v>
      </c>
      <c r="F39" s="5">
        <f t="shared" si="1"/>
        <v>0</v>
      </c>
      <c r="G39" s="5">
        <f t="shared" ref="G39:G67" si="3">5*(E39-0.0022)/0.0239</f>
        <v>-0.460251046025105</v>
      </c>
    </row>
    <row r="40" s="2" customFormat="1" ht="15" spans="1:7">
      <c r="A40" s="5" t="s">
        <v>47</v>
      </c>
      <c r="B40" s="7">
        <v>0.1171</v>
      </c>
      <c r="C40" s="7">
        <v>0.0939</v>
      </c>
      <c r="D40" s="7">
        <v>0.1035</v>
      </c>
      <c r="E40" s="7">
        <f t="shared" si="0"/>
        <v>0.104833333333333</v>
      </c>
      <c r="F40" s="5">
        <f t="shared" si="1"/>
        <v>0.0116573295970103</v>
      </c>
      <c r="G40" s="5">
        <f t="shared" si="3"/>
        <v>21.4714086471409</v>
      </c>
    </row>
    <row r="41" s="2" customFormat="1" ht="15" spans="1:7">
      <c r="A41" s="5" t="s">
        <v>48</v>
      </c>
      <c r="B41" s="7">
        <v>0.0718</v>
      </c>
      <c r="C41" s="7">
        <v>0.0899</v>
      </c>
      <c r="D41" s="7">
        <v>0.0841</v>
      </c>
      <c r="E41" s="7">
        <f t="shared" si="0"/>
        <v>0.0819333333333333</v>
      </c>
      <c r="F41" s="5">
        <f t="shared" si="1"/>
        <v>0.0092424744161579</v>
      </c>
      <c r="G41" s="5">
        <f t="shared" si="3"/>
        <v>16.6806136680614</v>
      </c>
    </row>
    <row r="42" s="2" customFormat="1" ht="15" spans="1:7">
      <c r="A42" s="5" t="s">
        <v>49</v>
      </c>
      <c r="B42" s="7">
        <v>0.0355</v>
      </c>
      <c r="C42" s="7">
        <v>0.0259</v>
      </c>
      <c r="D42" s="7">
        <v>0.0246</v>
      </c>
      <c r="E42" s="7">
        <f t="shared" si="0"/>
        <v>0.0286666666666667</v>
      </c>
      <c r="F42" s="5">
        <f t="shared" si="1"/>
        <v>0.00595343038368077</v>
      </c>
      <c r="G42" s="5">
        <f t="shared" si="3"/>
        <v>5.53695955369595</v>
      </c>
    </row>
    <row r="43" s="2" customFormat="1" ht="15" spans="1:7">
      <c r="A43" s="5" t="s">
        <v>50</v>
      </c>
      <c r="B43" s="7">
        <v>0.0732</v>
      </c>
      <c r="C43" s="7">
        <v>0.0726</v>
      </c>
      <c r="D43" s="7">
        <v>0.0969</v>
      </c>
      <c r="E43" s="7">
        <f t="shared" si="0"/>
        <v>0.0809</v>
      </c>
      <c r="F43" s="5">
        <f t="shared" si="1"/>
        <v>0.0138596536753268</v>
      </c>
      <c r="G43" s="5">
        <f t="shared" si="3"/>
        <v>16.4644351464435</v>
      </c>
    </row>
    <row r="44" s="2" customFormat="1" ht="15" spans="1:7">
      <c r="A44" s="5" t="s">
        <v>51</v>
      </c>
      <c r="B44" s="7">
        <v>0.1851</v>
      </c>
      <c r="C44" s="7">
        <v>0.1601</v>
      </c>
      <c r="D44" s="7">
        <v>0.1273</v>
      </c>
      <c r="E44" s="7">
        <f t="shared" si="0"/>
        <v>0.1575</v>
      </c>
      <c r="F44" s="5">
        <f t="shared" si="1"/>
        <v>0.0289875835488231</v>
      </c>
      <c r="G44" s="5">
        <f t="shared" si="3"/>
        <v>32.489539748954</v>
      </c>
    </row>
    <row r="45" s="2" customFormat="1" ht="15" spans="1:7">
      <c r="A45" s="5" t="s">
        <v>52</v>
      </c>
      <c r="B45" s="7">
        <v>0.1339</v>
      </c>
      <c r="C45" s="7">
        <v>0.0933</v>
      </c>
      <c r="D45" s="7">
        <v>0.1237</v>
      </c>
      <c r="E45" s="7">
        <f t="shared" si="0"/>
        <v>0.116966666666667</v>
      </c>
      <c r="F45" s="5">
        <f t="shared" si="1"/>
        <v>0.0211209216970598</v>
      </c>
      <c r="G45" s="5">
        <f t="shared" si="3"/>
        <v>24.0097629009763</v>
      </c>
    </row>
    <row r="46" s="2" customFormat="1" ht="15" spans="1:7">
      <c r="A46" s="5" t="s">
        <v>53</v>
      </c>
      <c r="B46" s="7">
        <v>0.0724</v>
      </c>
      <c r="C46" s="7">
        <v>0.1053</v>
      </c>
      <c r="D46" s="7">
        <v>0.0776</v>
      </c>
      <c r="E46" s="7">
        <f t="shared" si="0"/>
        <v>0.0851</v>
      </c>
      <c r="F46" s="5">
        <f t="shared" si="1"/>
        <v>0.0176858700662421</v>
      </c>
      <c r="G46" s="5">
        <f t="shared" si="3"/>
        <v>17.3430962343096</v>
      </c>
    </row>
    <row r="47" s="2" customFormat="1" ht="15" spans="1:7">
      <c r="A47" s="5" t="s">
        <v>54</v>
      </c>
      <c r="B47" s="7">
        <v>0.0825</v>
      </c>
      <c r="C47" s="7">
        <v>0.0517</v>
      </c>
      <c r="D47" s="7">
        <v>0.0746</v>
      </c>
      <c r="E47" s="7">
        <f t="shared" si="0"/>
        <v>0.0696</v>
      </c>
      <c r="F47" s="5">
        <f t="shared" si="1"/>
        <v>0.0159971872527642</v>
      </c>
      <c r="G47" s="5">
        <f t="shared" si="3"/>
        <v>14.1004184100418</v>
      </c>
    </row>
    <row r="48" s="2" customFormat="1" ht="15" spans="1:7">
      <c r="A48" s="5" t="s">
        <v>55</v>
      </c>
      <c r="B48" s="7">
        <v>1.4644</v>
      </c>
      <c r="C48" s="7">
        <v>1.5564</v>
      </c>
      <c r="D48" s="7"/>
      <c r="E48" s="7">
        <f t="shared" si="0"/>
        <v>1.5104</v>
      </c>
      <c r="F48" s="5">
        <f t="shared" si="1"/>
        <v>0.0650538238691624</v>
      </c>
      <c r="G48" s="5">
        <f t="shared" si="3"/>
        <v>315.523012552301</v>
      </c>
    </row>
    <row r="49" s="2" customFormat="1" ht="15" spans="1:7">
      <c r="A49" s="5" t="s">
        <v>56</v>
      </c>
      <c r="B49" s="7">
        <v>0.1378</v>
      </c>
      <c r="C49" s="7">
        <v>0.1462</v>
      </c>
      <c r="D49" s="7">
        <v>0.05</v>
      </c>
      <c r="E49" s="7">
        <f t="shared" si="0"/>
        <v>0.111333333333333</v>
      </c>
      <c r="F49" s="5">
        <f t="shared" si="1"/>
        <v>0.0532820169788394</v>
      </c>
      <c r="G49" s="5">
        <f t="shared" si="3"/>
        <v>22.8312412831241</v>
      </c>
    </row>
    <row r="50" s="2" customFormat="1" ht="15" spans="1:7">
      <c r="A50" s="5" t="s">
        <v>57</v>
      </c>
      <c r="B50" s="7">
        <v>0.033</v>
      </c>
      <c r="C50" s="7">
        <v>0.0577</v>
      </c>
      <c r="D50" s="7">
        <v>0.0532</v>
      </c>
      <c r="E50" s="7">
        <f t="shared" si="0"/>
        <v>0.0479666666666667</v>
      </c>
      <c r="F50" s="5">
        <f t="shared" si="1"/>
        <v>0.0131553537897441</v>
      </c>
      <c r="G50" s="5">
        <f t="shared" si="3"/>
        <v>9.57461645746165</v>
      </c>
    </row>
    <row r="51" s="2" customFormat="1" ht="15" spans="1:7">
      <c r="A51" s="5" t="s">
        <v>58</v>
      </c>
      <c r="B51" s="7">
        <v>0.0626</v>
      </c>
      <c r="C51" s="7">
        <v>0.0676</v>
      </c>
      <c r="D51" s="7">
        <v>0.0885</v>
      </c>
      <c r="E51" s="7">
        <f t="shared" si="0"/>
        <v>0.0729</v>
      </c>
      <c r="F51" s="5">
        <f t="shared" si="1"/>
        <v>0.0137393595192789</v>
      </c>
      <c r="G51" s="5">
        <f t="shared" si="3"/>
        <v>14.7907949790795</v>
      </c>
    </row>
    <row r="52" s="2" customFormat="1" ht="15" spans="1:7">
      <c r="A52" s="5" t="s">
        <v>59</v>
      </c>
      <c r="B52" s="7">
        <v>0.0519</v>
      </c>
      <c r="C52" s="7">
        <v>0.0993</v>
      </c>
      <c r="D52" s="7">
        <v>0.0614</v>
      </c>
      <c r="E52" s="7">
        <f t="shared" si="0"/>
        <v>0.0708666666666667</v>
      </c>
      <c r="F52" s="5">
        <f t="shared" si="1"/>
        <v>0.0250779451577144</v>
      </c>
      <c r="G52" s="5">
        <f t="shared" si="3"/>
        <v>14.3654114365411</v>
      </c>
    </row>
    <row r="53" s="2" customFormat="1" ht="15" spans="1:7">
      <c r="A53" s="5" t="s">
        <v>60</v>
      </c>
      <c r="B53" s="7">
        <v>0.1189</v>
      </c>
      <c r="C53" s="7">
        <v>0.0474</v>
      </c>
      <c r="D53" s="7">
        <v>0.0804</v>
      </c>
      <c r="E53" s="7">
        <f t="shared" si="0"/>
        <v>0.0822333333333333</v>
      </c>
      <c r="F53" s="5">
        <f t="shared" si="1"/>
        <v>0.0357852390425624</v>
      </c>
      <c r="G53" s="5">
        <f t="shared" si="3"/>
        <v>16.7433751743375</v>
      </c>
    </row>
    <row r="54" s="2" customFormat="1" ht="15" spans="1:7">
      <c r="A54" s="5" t="s">
        <v>61</v>
      </c>
      <c r="B54" s="7">
        <v>1.9429</v>
      </c>
      <c r="C54" s="7">
        <v>1.8772</v>
      </c>
      <c r="D54" s="7">
        <v>1.8385</v>
      </c>
      <c r="E54" s="7">
        <f t="shared" si="0"/>
        <v>1.8862</v>
      </c>
      <c r="F54" s="5">
        <f t="shared" si="1"/>
        <v>0.0527786888810247</v>
      </c>
      <c r="G54" s="5">
        <f t="shared" si="3"/>
        <v>394.142259414226</v>
      </c>
    </row>
    <row r="55" s="2" customFormat="1" ht="15" spans="1:7">
      <c r="A55" s="5" t="s">
        <v>62</v>
      </c>
      <c r="B55" s="7">
        <v>0</v>
      </c>
      <c r="C55" s="7">
        <v>0</v>
      </c>
      <c r="D55" s="7">
        <v>0</v>
      </c>
      <c r="E55" s="7">
        <f t="shared" si="0"/>
        <v>0</v>
      </c>
      <c r="F55" s="5">
        <f t="shared" si="1"/>
        <v>0</v>
      </c>
      <c r="G55" s="5">
        <f t="shared" si="3"/>
        <v>-0.460251046025105</v>
      </c>
    </row>
    <row r="56" s="2" customFormat="1" ht="15" spans="1:7">
      <c r="A56" s="5" t="s">
        <v>63</v>
      </c>
      <c r="B56" s="7">
        <v>0.0345</v>
      </c>
      <c r="C56" s="7">
        <v>0.052</v>
      </c>
      <c r="D56" s="7">
        <v>0.0508</v>
      </c>
      <c r="E56" s="7">
        <f t="shared" si="0"/>
        <v>0.0457666666666667</v>
      </c>
      <c r="F56" s="5">
        <f t="shared" si="1"/>
        <v>0.00977565002101309</v>
      </c>
      <c r="G56" s="5">
        <f t="shared" si="3"/>
        <v>9.11436541143654</v>
      </c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0"/>
        <v>0</v>
      </c>
      <c r="F57" s="5">
        <f t="shared" si="1"/>
        <v>0</v>
      </c>
      <c r="G57" s="5">
        <f t="shared" si="3"/>
        <v>-0.460251046025105</v>
      </c>
    </row>
    <row r="58" s="2" customFormat="1" ht="15" spans="1:7">
      <c r="A58" s="5" t="s">
        <v>65</v>
      </c>
      <c r="B58" s="7">
        <v>0</v>
      </c>
      <c r="C58" s="7">
        <v>0</v>
      </c>
      <c r="D58" s="7">
        <v>0</v>
      </c>
      <c r="E58" s="7">
        <f t="shared" si="0"/>
        <v>0</v>
      </c>
      <c r="F58" s="5">
        <f t="shared" si="1"/>
        <v>0</v>
      </c>
      <c r="G58" s="7">
        <f t="shared" si="3"/>
        <v>-0.460251046025105</v>
      </c>
    </row>
    <row r="59" s="2" customFormat="1" ht="15" spans="1:7">
      <c r="A59" s="5" t="s">
        <v>66</v>
      </c>
      <c r="B59" s="7">
        <v>0.0519</v>
      </c>
      <c r="C59" s="7">
        <v>0.033</v>
      </c>
      <c r="D59" s="7">
        <v>0.0364</v>
      </c>
      <c r="E59" s="7">
        <f t="shared" si="0"/>
        <v>0.0404333333333333</v>
      </c>
      <c r="F59" s="5">
        <f t="shared" si="1"/>
        <v>0.0100748862690024</v>
      </c>
      <c r="G59" s="5">
        <f t="shared" si="3"/>
        <v>7.99860529986053</v>
      </c>
    </row>
    <row r="60" s="2" customFormat="1" ht="15" spans="1:7">
      <c r="A60" s="5" t="s">
        <v>67</v>
      </c>
      <c r="B60" s="7">
        <v>0.1173</v>
      </c>
      <c r="C60" s="7">
        <v>0.1387</v>
      </c>
      <c r="D60" s="7">
        <v>0.0801</v>
      </c>
      <c r="E60" s="7">
        <f t="shared" si="0"/>
        <v>0.112033333333333</v>
      </c>
      <c r="F60" s="5">
        <f t="shared" si="1"/>
        <v>0.029652880691989</v>
      </c>
      <c r="G60" s="7">
        <f t="shared" si="3"/>
        <v>22.9776847977685</v>
      </c>
    </row>
    <row r="61" s="2" customFormat="1" ht="15" spans="1:7">
      <c r="A61" s="5" t="s">
        <v>68</v>
      </c>
      <c r="B61" s="7">
        <v>0.0687</v>
      </c>
      <c r="C61" s="7">
        <v>0.0552</v>
      </c>
      <c r="D61" s="7">
        <v>0.0902</v>
      </c>
      <c r="E61" s="7">
        <f t="shared" si="0"/>
        <v>0.0713666666666667</v>
      </c>
      <c r="F61" s="5">
        <f t="shared" si="1"/>
        <v>0.0176517232397671</v>
      </c>
      <c r="G61" s="5">
        <f t="shared" si="3"/>
        <v>14.4700139470014</v>
      </c>
    </row>
    <row r="62" s="2" customFormat="1" ht="15" spans="1:7">
      <c r="A62" s="5" t="s">
        <v>69</v>
      </c>
      <c r="B62" s="7">
        <v>0</v>
      </c>
      <c r="C62" s="7">
        <v>0</v>
      </c>
      <c r="D62" s="7">
        <v>0</v>
      </c>
      <c r="E62" s="7">
        <f t="shared" si="0"/>
        <v>0</v>
      </c>
      <c r="F62" s="5">
        <f t="shared" si="1"/>
        <v>0</v>
      </c>
      <c r="G62" s="5">
        <f t="shared" si="3"/>
        <v>-0.460251046025105</v>
      </c>
    </row>
    <row r="63" s="2" customFormat="1" ht="15" spans="1:7">
      <c r="A63" s="5" t="s">
        <v>70</v>
      </c>
      <c r="B63" s="7">
        <v>0.0477</v>
      </c>
      <c r="C63" s="7">
        <v>0.0588</v>
      </c>
      <c r="D63" s="7">
        <v>0.0708</v>
      </c>
      <c r="E63" s="7">
        <f t="shared" si="0"/>
        <v>0.0591</v>
      </c>
      <c r="F63" s="5">
        <f t="shared" si="1"/>
        <v>0.0115529217083818</v>
      </c>
      <c r="G63" s="5">
        <f t="shared" si="3"/>
        <v>11.9037656903766</v>
      </c>
    </row>
    <row r="64" s="2" customFormat="1" ht="15" spans="1:7">
      <c r="A64" s="5" t="s">
        <v>71</v>
      </c>
      <c r="B64" s="7">
        <v>0.049</v>
      </c>
      <c r="C64" s="7">
        <v>0.0125</v>
      </c>
      <c r="D64" s="7">
        <v>0.0255</v>
      </c>
      <c r="E64" s="7">
        <f t="shared" si="0"/>
        <v>0.029</v>
      </c>
      <c r="F64" s="5">
        <f t="shared" si="1"/>
        <v>0.0185</v>
      </c>
      <c r="G64" s="5">
        <f t="shared" si="3"/>
        <v>5.60669456066945</v>
      </c>
    </row>
    <row r="65" s="2" customFormat="1" ht="15" spans="1:7">
      <c r="A65" s="5" t="s">
        <v>72</v>
      </c>
      <c r="B65" s="7">
        <v>0.0686</v>
      </c>
      <c r="C65" s="7">
        <v>0.0813</v>
      </c>
      <c r="D65" s="7">
        <v>0.0722</v>
      </c>
      <c r="E65" s="7">
        <f t="shared" si="0"/>
        <v>0.0740333333333333</v>
      </c>
      <c r="F65" s="5">
        <f t="shared" si="1"/>
        <v>0.00654548190229973</v>
      </c>
      <c r="G65" s="5">
        <f t="shared" si="3"/>
        <v>15.0278940027894</v>
      </c>
    </row>
    <row r="66" s="2" customFormat="1" ht="15" spans="1:7">
      <c r="A66" s="5" t="s">
        <v>73</v>
      </c>
      <c r="B66" s="7">
        <v>0</v>
      </c>
      <c r="C66" s="7">
        <v>0</v>
      </c>
      <c r="D66" s="7">
        <v>0</v>
      </c>
      <c r="E66" s="7">
        <f t="shared" si="0"/>
        <v>0</v>
      </c>
      <c r="F66" s="5">
        <f t="shared" si="1"/>
        <v>0</v>
      </c>
      <c r="G66" s="7">
        <f t="shared" si="3"/>
        <v>-0.460251046025105</v>
      </c>
    </row>
    <row r="67" s="2" customFormat="1" ht="15" spans="1:7">
      <c r="A67" s="5" t="s">
        <v>74</v>
      </c>
      <c r="B67" s="7">
        <v>1.9942</v>
      </c>
      <c r="C67" s="7">
        <v>1.8357</v>
      </c>
      <c r="D67" s="7">
        <v>1.923</v>
      </c>
      <c r="E67" s="7">
        <f t="shared" si="0"/>
        <v>1.91763333333333</v>
      </c>
      <c r="F67" s="5">
        <f t="shared" si="1"/>
        <v>0.0793861658813003</v>
      </c>
      <c r="G67" s="5">
        <f t="shared" si="3"/>
        <v>400.718270571827</v>
      </c>
    </row>
    <row r="68" s="1" customFormat="1" ht="15" spans="1:7">
      <c r="A68" s="5" t="s">
        <v>75</v>
      </c>
      <c r="B68" s="7">
        <v>0.4032</v>
      </c>
      <c r="C68" s="7">
        <v>0.3193</v>
      </c>
      <c r="D68" s="7">
        <v>0.3247</v>
      </c>
      <c r="E68" s="7">
        <f t="shared" si="0"/>
        <v>0.349066666666667</v>
      </c>
      <c r="F68" s="5">
        <f t="shared" si="1"/>
        <v>0.0469585278020226</v>
      </c>
      <c r="G68" s="5">
        <f>5*(E68-0.1075)/0.0293</f>
        <v>41.2229806598407</v>
      </c>
    </row>
    <row r="69" s="1" customFormat="1" ht="15" spans="1:7">
      <c r="A69" s="5" t="s">
        <v>76</v>
      </c>
      <c r="B69" s="7">
        <v>0.1901</v>
      </c>
      <c r="C69" s="7">
        <v>0.1898</v>
      </c>
      <c r="D69" s="7">
        <v>0.2005</v>
      </c>
      <c r="E69" s="7">
        <f t="shared" si="0"/>
        <v>0.193466666666667</v>
      </c>
      <c r="F69" s="5">
        <f t="shared" si="1"/>
        <v>0.00609289203361864</v>
      </c>
      <c r="G69" s="5">
        <f t="shared" ref="G69:G97" si="4">5*(E69-0.1075)/0.0293</f>
        <v>14.6700796359499</v>
      </c>
    </row>
    <row r="70" s="1" customFormat="1" ht="15" spans="1:7">
      <c r="A70" s="5" t="s">
        <v>77</v>
      </c>
      <c r="B70" s="7">
        <v>0.2167</v>
      </c>
      <c r="C70" s="7">
        <v>0.2345</v>
      </c>
      <c r="D70" s="7">
        <v>0.2219</v>
      </c>
      <c r="E70" s="7">
        <f t="shared" si="0"/>
        <v>0.224366666666667</v>
      </c>
      <c r="F70" s="5">
        <f t="shared" si="1"/>
        <v>0.00915277735626368</v>
      </c>
      <c r="G70" s="5">
        <f t="shared" si="4"/>
        <v>19.9431171786121</v>
      </c>
    </row>
    <row r="71" s="1" customFormat="1" ht="15" spans="1:7">
      <c r="A71" s="5" t="s">
        <v>78</v>
      </c>
      <c r="B71" s="7">
        <v>0.1843</v>
      </c>
      <c r="C71" s="7">
        <v>0.1669</v>
      </c>
      <c r="D71" s="7">
        <v>0.1727</v>
      </c>
      <c r="E71" s="7">
        <f t="shared" si="0"/>
        <v>0.174633333333333</v>
      </c>
      <c r="F71" s="5">
        <f t="shared" si="1"/>
        <v>0.00885964634358129</v>
      </c>
      <c r="G71" s="5">
        <f t="shared" si="4"/>
        <v>11.4562002275313</v>
      </c>
    </row>
    <row r="72" s="1" customFormat="1" ht="15" spans="1:7">
      <c r="A72" s="5" t="s">
        <v>79</v>
      </c>
      <c r="B72" s="7">
        <v>0.2046</v>
      </c>
      <c r="C72" s="7">
        <v>0.1719</v>
      </c>
      <c r="D72" s="7">
        <v>0.1567</v>
      </c>
      <c r="E72" s="7">
        <f t="shared" si="0"/>
        <v>0.177733333333333</v>
      </c>
      <c r="F72" s="5">
        <f t="shared" si="1"/>
        <v>0.0244769960030502</v>
      </c>
      <c r="G72" s="5">
        <f t="shared" si="4"/>
        <v>11.9852104664391</v>
      </c>
    </row>
    <row r="73" s="1" customFormat="1" ht="15" spans="1:7">
      <c r="A73" s="5" t="s">
        <v>80</v>
      </c>
      <c r="B73" s="7">
        <v>0.1811</v>
      </c>
      <c r="C73" s="7">
        <v>0.1732</v>
      </c>
      <c r="D73" s="7">
        <v>0.2002</v>
      </c>
      <c r="E73" s="7">
        <f t="shared" ref="E73:E97" si="5">AVERAGE(B73:D73)</f>
        <v>0.184833333333333</v>
      </c>
      <c r="F73" s="5">
        <f t="shared" ref="F73:F97" si="6">STDEV(B73:D73)</f>
        <v>0.013881762616229</v>
      </c>
      <c r="G73" s="5">
        <f t="shared" si="4"/>
        <v>13.1968145620023</v>
      </c>
    </row>
    <row r="74" s="1" customFormat="1" ht="15" spans="1:7">
      <c r="A74" s="5" t="s">
        <v>81</v>
      </c>
      <c r="B74" s="7">
        <v>0.1996</v>
      </c>
      <c r="C74" s="7">
        <v>0.2039</v>
      </c>
      <c r="D74" s="7">
        <v>0.222</v>
      </c>
      <c r="E74" s="7">
        <f t="shared" si="5"/>
        <v>0.2085</v>
      </c>
      <c r="F74" s="5">
        <f t="shared" si="6"/>
        <v>0.0118873882749745</v>
      </c>
      <c r="G74" s="5">
        <f t="shared" si="4"/>
        <v>17.2354948805461</v>
      </c>
    </row>
    <row r="75" s="1" customFormat="1" ht="15" spans="1:7">
      <c r="A75" s="5" t="s">
        <v>82</v>
      </c>
      <c r="B75" s="7">
        <v>1.8954</v>
      </c>
      <c r="C75" s="7">
        <v>1.6982</v>
      </c>
      <c r="D75" s="7">
        <v>1.8002</v>
      </c>
      <c r="E75" s="7">
        <f t="shared" si="5"/>
        <v>1.79793333333333</v>
      </c>
      <c r="F75" s="5">
        <f t="shared" si="6"/>
        <v>0.0986195382940588</v>
      </c>
      <c r="G75" s="5">
        <f t="shared" si="4"/>
        <v>288.469852104664</v>
      </c>
    </row>
    <row r="76" s="1" customFormat="1" ht="15" spans="1:7">
      <c r="A76" s="5" t="s">
        <v>83</v>
      </c>
      <c r="B76" s="7">
        <v>1.8551</v>
      </c>
      <c r="C76" s="7">
        <v>1.8667</v>
      </c>
      <c r="D76" s="7">
        <v>1.8008</v>
      </c>
      <c r="E76" s="7">
        <f t="shared" si="5"/>
        <v>1.84086666666667</v>
      </c>
      <c r="F76" s="5">
        <f t="shared" si="6"/>
        <v>0.0351801553909777</v>
      </c>
      <c r="G76" s="5">
        <f t="shared" si="4"/>
        <v>295.796359499431</v>
      </c>
    </row>
    <row r="77" s="1" customFormat="1" ht="15" spans="1:7">
      <c r="A77" s="5" t="s">
        <v>84</v>
      </c>
      <c r="B77" s="7">
        <v>1.8759</v>
      </c>
      <c r="C77" s="7">
        <v>1.8782</v>
      </c>
      <c r="D77" s="7">
        <v>1.8723</v>
      </c>
      <c r="E77" s="7">
        <f t="shared" si="5"/>
        <v>1.87546666666667</v>
      </c>
      <c r="F77" s="5">
        <f t="shared" si="6"/>
        <v>0.00297377425729212</v>
      </c>
      <c r="G77" s="5">
        <f t="shared" si="4"/>
        <v>301.700796359499</v>
      </c>
    </row>
    <row r="78" s="1" customFormat="1" ht="15" spans="1:7">
      <c r="A78" s="5" t="s">
        <v>85</v>
      </c>
      <c r="B78" s="7">
        <v>0.2091</v>
      </c>
      <c r="C78" s="7">
        <v>0.1816</v>
      </c>
      <c r="D78" s="7">
        <v>0.1662</v>
      </c>
      <c r="E78" s="7">
        <f t="shared" si="5"/>
        <v>0.185633333333333</v>
      </c>
      <c r="F78" s="5">
        <f t="shared" si="6"/>
        <v>0.0217325408853483</v>
      </c>
      <c r="G78" s="5">
        <f t="shared" si="4"/>
        <v>13.3333333333333</v>
      </c>
    </row>
    <row r="79" s="1" customFormat="1" ht="15" spans="1:7">
      <c r="A79" s="5" t="s">
        <v>86</v>
      </c>
      <c r="B79" s="7">
        <v>0.2752</v>
      </c>
      <c r="C79" s="7">
        <v>0.2418</v>
      </c>
      <c r="D79" s="7">
        <v>0.2482</v>
      </c>
      <c r="E79" s="7">
        <f t="shared" si="5"/>
        <v>0.255066666666667</v>
      </c>
      <c r="F79" s="5">
        <f t="shared" si="6"/>
        <v>0.0177271919190077</v>
      </c>
      <c r="G79" s="5">
        <f t="shared" si="4"/>
        <v>25.1820250284414</v>
      </c>
    </row>
    <row r="80" s="1" customFormat="1" ht="15" spans="1:7">
      <c r="A80" s="5" t="s">
        <v>87</v>
      </c>
      <c r="B80" s="7">
        <v>0.0622</v>
      </c>
      <c r="C80" s="7">
        <v>0.0559</v>
      </c>
      <c r="D80" s="7">
        <v>0.0511</v>
      </c>
      <c r="E80" s="7">
        <f t="shared" si="5"/>
        <v>0.0564</v>
      </c>
      <c r="F80" s="5">
        <f t="shared" si="6"/>
        <v>0.00556686626388671</v>
      </c>
      <c r="G80" s="5">
        <f t="shared" si="4"/>
        <v>-8.72013651877133</v>
      </c>
    </row>
    <row r="81" s="1" customFormat="1" ht="15" spans="1:7">
      <c r="A81" s="5" t="s">
        <v>88</v>
      </c>
      <c r="B81" s="7">
        <v>0.1262</v>
      </c>
      <c r="C81" s="7">
        <v>0.1209</v>
      </c>
      <c r="D81" s="7">
        <v>0.1481</v>
      </c>
      <c r="E81" s="7">
        <f t="shared" si="5"/>
        <v>0.131733333333333</v>
      </c>
      <c r="F81" s="5">
        <f t="shared" si="6"/>
        <v>0.0144195469184484</v>
      </c>
      <c r="G81" s="5">
        <f t="shared" si="4"/>
        <v>4.1353811149033</v>
      </c>
    </row>
    <row r="82" s="1" customFormat="1" ht="15" spans="1:7">
      <c r="A82" s="5" t="s">
        <v>89</v>
      </c>
      <c r="B82" s="7">
        <v>0.3545</v>
      </c>
      <c r="C82" s="7">
        <v>0.3405</v>
      </c>
      <c r="D82" s="7">
        <v>0.3638</v>
      </c>
      <c r="E82" s="7">
        <f t="shared" si="5"/>
        <v>0.352933333333333</v>
      </c>
      <c r="F82" s="5">
        <f t="shared" si="6"/>
        <v>0.0117287396310658</v>
      </c>
      <c r="G82" s="5">
        <f t="shared" si="4"/>
        <v>41.8828213879409</v>
      </c>
    </row>
    <row r="83" s="1" customFormat="1" ht="15" spans="1:7">
      <c r="A83" s="5" t="s">
        <v>90</v>
      </c>
      <c r="B83" s="7">
        <v>0.3887</v>
      </c>
      <c r="C83" s="7">
        <v>0.3512</v>
      </c>
      <c r="D83" s="7">
        <v>0.3659</v>
      </c>
      <c r="E83" s="7">
        <f t="shared" si="5"/>
        <v>0.3686</v>
      </c>
      <c r="F83" s="5">
        <f t="shared" si="6"/>
        <v>0.0188952374951997</v>
      </c>
      <c r="G83" s="5">
        <f t="shared" si="4"/>
        <v>44.5563139931741</v>
      </c>
    </row>
    <row r="84" s="1" customFormat="1" ht="15" spans="1:7">
      <c r="A84" s="5" t="s">
        <v>91</v>
      </c>
      <c r="B84" s="7">
        <v>0.2203</v>
      </c>
      <c r="C84" s="7">
        <v>0.2048</v>
      </c>
      <c r="D84" s="7">
        <v>0.1925</v>
      </c>
      <c r="E84" s="7">
        <f t="shared" si="5"/>
        <v>0.205866666666667</v>
      </c>
      <c r="F84" s="5">
        <f t="shared" si="6"/>
        <v>0.0139306616258286</v>
      </c>
      <c r="G84" s="5">
        <f t="shared" si="4"/>
        <v>16.7861205915813</v>
      </c>
    </row>
    <row r="85" s="1" customFormat="1" ht="15" spans="1:7">
      <c r="A85" s="5" t="s">
        <v>92</v>
      </c>
      <c r="B85" s="7">
        <v>0.2151</v>
      </c>
      <c r="C85" s="7">
        <v>0.1891</v>
      </c>
      <c r="D85" s="7">
        <v>0.2306</v>
      </c>
      <c r="E85" s="7">
        <f t="shared" si="5"/>
        <v>0.2116</v>
      </c>
      <c r="F85" s="5">
        <f t="shared" si="6"/>
        <v>0.0209702169755108</v>
      </c>
      <c r="G85" s="5">
        <f t="shared" si="4"/>
        <v>17.7645051194539</v>
      </c>
    </row>
    <row r="86" s="1" customFormat="1" ht="15" spans="1:7">
      <c r="A86" s="5" t="s">
        <v>93</v>
      </c>
      <c r="B86" s="7">
        <v>0.1832</v>
      </c>
      <c r="C86" s="7">
        <v>0.2108</v>
      </c>
      <c r="D86" s="7">
        <v>0.1763</v>
      </c>
      <c r="E86" s="7">
        <f t="shared" si="5"/>
        <v>0.1901</v>
      </c>
      <c r="F86" s="5">
        <f t="shared" si="6"/>
        <v>0.0182556840463457</v>
      </c>
      <c r="G86" s="5">
        <f t="shared" si="4"/>
        <v>14.0955631399317</v>
      </c>
    </row>
    <row r="87" s="1" customFormat="1" ht="15" spans="1:7">
      <c r="A87" s="5" t="s">
        <v>94</v>
      </c>
      <c r="B87" s="7">
        <v>0.1636</v>
      </c>
      <c r="C87" s="7">
        <v>0.1125</v>
      </c>
      <c r="D87" s="7">
        <v>0.1718</v>
      </c>
      <c r="E87" s="7">
        <f t="shared" si="5"/>
        <v>0.1493</v>
      </c>
      <c r="F87" s="5">
        <f t="shared" si="6"/>
        <v>0.0321323824202315</v>
      </c>
      <c r="G87" s="5">
        <f t="shared" si="4"/>
        <v>7.13310580204778</v>
      </c>
    </row>
    <row r="88" s="1" customFormat="1" ht="15" spans="1:7">
      <c r="A88" s="5" t="s">
        <v>95</v>
      </c>
      <c r="B88" s="7">
        <v>0.1486</v>
      </c>
      <c r="C88" s="7">
        <v>0.1613</v>
      </c>
      <c r="D88" s="7">
        <v>0.1638</v>
      </c>
      <c r="E88" s="7">
        <f t="shared" si="5"/>
        <v>0.1579</v>
      </c>
      <c r="F88" s="5">
        <f t="shared" si="6"/>
        <v>0.00815046010971159</v>
      </c>
      <c r="G88" s="5">
        <f t="shared" si="4"/>
        <v>8.60068259385666</v>
      </c>
    </row>
    <row r="89" s="1" customFormat="1" ht="15" spans="1:7">
      <c r="A89" s="5" t="s">
        <v>96</v>
      </c>
      <c r="B89" s="7">
        <v>1.6636</v>
      </c>
      <c r="C89" s="7">
        <v>1.5677</v>
      </c>
      <c r="D89" s="7">
        <v>1.691</v>
      </c>
      <c r="E89" s="7">
        <f t="shared" si="5"/>
        <v>1.64076666666667</v>
      </c>
      <c r="F89" s="5">
        <f t="shared" si="6"/>
        <v>0.0647436740796607</v>
      </c>
      <c r="G89" s="5">
        <f t="shared" si="4"/>
        <v>261.64960182025</v>
      </c>
    </row>
    <row r="90" s="1" customFormat="1" ht="15" spans="1:7">
      <c r="A90" s="5" t="s">
        <v>97</v>
      </c>
      <c r="B90" s="7">
        <v>0.1924</v>
      </c>
      <c r="C90" s="7">
        <v>0.2764</v>
      </c>
      <c r="D90" s="7">
        <v>0.1971</v>
      </c>
      <c r="E90" s="7">
        <f t="shared" si="5"/>
        <v>0.221966666666667</v>
      </c>
      <c r="F90" s="5">
        <f t="shared" si="6"/>
        <v>0.0471991878461201</v>
      </c>
      <c r="G90" s="7">
        <f t="shared" si="4"/>
        <v>19.5335608646189</v>
      </c>
    </row>
    <row r="91" s="1" customFormat="1" ht="15" spans="1:7">
      <c r="A91" s="5" t="s">
        <v>98</v>
      </c>
      <c r="B91" s="7">
        <v>0.1977</v>
      </c>
      <c r="C91" s="7">
        <v>0.1446</v>
      </c>
      <c r="D91" s="7">
        <v>0.2239</v>
      </c>
      <c r="E91" s="7">
        <f t="shared" si="5"/>
        <v>0.188733333333333</v>
      </c>
      <c r="F91" s="5">
        <f t="shared" si="6"/>
        <v>0.040403258944463</v>
      </c>
      <c r="G91" s="7">
        <f t="shared" si="4"/>
        <v>13.8623435722412</v>
      </c>
    </row>
    <row r="92" s="1" customFormat="1" ht="15" spans="1:7">
      <c r="A92" s="5" t="s">
        <v>99</v>
      </c>
      <c r="B92" s="7">
        <v>1.8867</v>
      </c>
      <c r="C92" s="7">
        <v>1.9685</v>
      </c>
      <c r="D92" s="7">
        <v>1.8394</v>
      </c>
      <c r="E92" s="7">
        <f t="shared" si="5"/>
        <v>1.8982</v>
      </c>
      <c r="F92" s="5">
        <f t="shared" si="6"/>
        <v>0.0653137810879143</v>
      </c>
      <c r="G92" s="7">
        <f t="shared" si="4"/>
        <v>305.580204778157</v>
      </c>
    </row>
    <row r="93" s="1" customFormat="1" ht="15" spans="1:7">
      <c r="A93" s="5" t="s">
        <v>100</v>
      </c>
      <c r="B93" s="7">
        <v>0.5525</v>
      </c>
      <c r="C93" s="7">
        <v>0.5594</v>
      </c>
      <c r="D93" s="7">
        <v>0.4749</v>
      </c>
      <c r="E93" s="7">
        <f t="shared" si="5"/>
        <v>0.528933333333333</v>
      </c>
      <c r="F93" s="5">
        <f t="shared" si="6"/>
        <v>0.0469212460760937</v>
      </c>
      <c r="G93" s="5">
        <f t="shared" si="4"/>
        <v>71.9169510807736</v>
      </c>
    </row>
    <row r="94" s="1" customFormat="1" ht="15" spans="1:7">
      <c r="A94" s="5" t="s">
        <v>101</v>
      </c>
      <c r="B94" s="7">
        <v>0.1194</v>
      </c>
      <c r="C94" s="7">
        <v>0.1148</v>
      </c>
      <c r="D94" s="7">
        <v>0.1369</v>
      </c>
      <c r="E94" s="7">
        <f t="shared" si="5"/>
        <v>0.1237</v>
      </c>
      <c r="F94" s="5">
        <f t="shared" si="6"/>
        <v>0.0116606174793619</v>
      </c>
      <c r="G94" s="5">
        <f t="shared" si="4"/>
        <v>2.76450511945392</v>
      </c>
    </row>
    <row r="95" s="1" customFormat="1" ht="15" spans="1:7">
      <c r="A95" s="5" t="s">
        <v>102</v>
      </c>
      <c r="B95" s="7">
        <v>0.2576</v>
      </c>
      <c r="C95" s="7">
        <v>0.2217</v>
      </c>
      <c r="D95" s="7">
        <v>0.2418</v>
      </c>
      <c r="E95" s="7">
        <f t="shared" si="5"/>
        <v>0.240366666666667</v>
      </c>
      <c r="F95" s="5">
        <f t="shared" si="6"/>
        <v>0.0179928689578214</v>
      </c>
      <c r="G95" s="5">
        <f t="shared" si="4"/>
        <v>22.6734926052332</v>
      </c>
    </row>
    <row r="96" s="1" customFormat="1" ht="15" spans="1:7">
      <c r="A96" s="5" t="s">
        <v>103</v>
      </c>
      <c r="B96" s="7">
        <v>0.1623</v>
      </c>
      <c r="C96" s="7">
        <v>0.1565</v>
      </c>
      <c r="D96" s="7">
        <v>0.1681</v>
      </c>
      <c r="E96" s="7">
        <f t="shared" si="5"/>
        <v>0.1623</v>
      </c>
      <c r="F96" s="5">
        <f t="shared" si="6"/>
        <v>0.0058</v>
      </c>
      <c r="G96" s="5">
        <f t="shared" si="4"/>
        <v>9.35153583617748</v>
      </c>
    </row>
    <row r="97" s="1" customFormat="1" ht="15" spans="1:7">
      <c r="A97" s="5" t="s">
        <v>104</v>
      </c>
      <c r="B97" s="7">
        <v>0.2597</v>
      </c>
      <c r="C97" s="7">
        <v>0.2468</v>
      </c>
      <c r="D97" s="7">
        <v>0.2588</v>
      </c>
      <c r="E97" s="7">
        <f t="shared" si="5"/>
        <v>0.2551</v>
      </c>
      <c r="F97" s="5">
        <f t="shared" si="6"/>
        <v>0.00720208303201233</v>
      </c>
      <c r="G97" s="5">
        <f t="shared" si="4"/>
        <v>25.1877133105802</v>
      </c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</sheetData>
  <mergeCells count="3">
    <mergeCell ref="A5:F5"/>
    <mergeCell ref="B6:E6"/>
    <mergeCell ref="A6:A7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workbookViewId="0">
      <selection activeCell="I24" sqref="I24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43372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112</v>
      </c>
      <c r="B5" s="9"/>
      <c r="C5" s="9"/>
      <c r="D5" s="9"/>
      <c r="E5" s="9"/>
      <c r="F5" s="9"/>
      <c r="G5" s="5"/>
    </row>
    <row r="6" s="2" customFormat="1" ht="15" spans="1:7">
      <c r="A6" s="9" t="s">
        <v>7</v>
      </c>
      <c r="B6" s="10" t="s">
        <v>108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0.4035</v>
      </c>
      <c r="C8" s="7">
        <v>0.4361</v>
      </c>
      <c r="D8" s="7">
        <v>0.3406</v>
      </c>
      <c r="E8" s="7">
        <f>AVERAGE(B8:D8)</f>
        <v>0.3934</v>
      </c>
      <c r="F8" s="5">
        <f>_xlfn.STDEV.S(B8:D8)</f>
        <v>0.0485445156531611</v>
      </c>
      <c r="G8" s="5">
        <f>5*(E8-0.094)/0.0269</f>
        <v>55.6505576208178</v>
      </c>
    </row>
    <row r="9" s="2" customFormat="1" ht="15" spans="1:7">
      <c r="A9" s="5" t="s">
        <v>16</v>
      </c>
      <c r="B9" s="7">
        <v>0.5587</v>
      </c>
      <c r="C9" s="7"/>
      <c r="D9" s="7">
        <v>0.5702</v>
      </c>
      <c r="E9" s="7">
        <f t="shared" ref="E9:E72" si="0">AVERAGE(B9:D9)</f>
        <v>0.56445</v>
      </c>
      <c r="F9" s="5">
        <f>STDEV(B9:D9)</f>
        <v>0.00813172798364534</v>
      </c>
      <c r="G9" s="5">
        <f t="shared" ref="G9:G37" si="1">5*(E9-0.094)/0.0269</f>
        <v>87.4442379182156</v>
      </c>
    </row>
    <row r="10" s="2" customFormat="1" ht="15" spans="1:7">
      <c r="A10" s="5" t="s">
        <v>17</v>
      </c>
      <c r="B10" s="7">
        <v>0.0968</v>
      </c>
      <c r="C10" s="7">
        <v>0.0465</v>
      </c>
      <c r="D10" s="7">
        <v>0.1106</v>
      </c>
      <c r="E10" s="7">
        <f t="shared" si="0"/>
        <v>0.0846333333333333</v>
      </c>
      <c r="F10" s="5">
        <f t="shared" ref="F10:F40" si="2">_xlfn.STDEV.S(B10:D10)</f>
        <v>0.0337375656106562</v>
      </c>
      <c r="G10" s="5">
        <f t="shared" si="1"/>
        <v>-1.74101610904585</v>
      </c>
    </row>
    <row r="11" s="2" customFormat="1" ht="15" spans="1:7">
      <c r="A11" s="5" t="s">
        <v>18</v>
      </c>
      <c r="B11" s="7">
        <v>0.0969</v>
      </c>
      <c r="C11" s="7">
        <v>0.0751</v>
      </c>
      <c r="D11" s="7">
        <v>0.1468</v>
      </c>
      <c r="E11" s="7">
        <f t="shared" si="0"/>
        <v>0.106266666666667</v>
      </c>
      <c r="F11" s="5">
        <f t="shared" si="2"/>
        <v>0.0367562693065188</v>
      </c>
      <c r="G11" s="5">
        <f t="shared" si="1"/>
        <v>2.28004956629492</v>
      </c>
    </row>
    <row r="12" s="2" customFormat="1" ht="15" spans="1:7">
      <c r="A12" s="5" t="s">
        <v>19</v>
      </c>
      <c r="B12" s="7">
        <v>0.3932</v>
      </c>
      <c r="C12" s="7">
        <v>0.3273</v>
      </c>
      <c r="D12" s="7">
        <v>0.3626</v>
      </c>
      <c r="E12" s="7">
        <f t="shared" si="0"/>
        <v>0.361033333333333</v>
      </c>
      <c r="F12" s="5">
        <f t="shared" si="2"/>
        <v>0.0329779219074419</v>
      </c>
      <c r="G12" s="5">
        <f t="shared" si="1"/>
        <v>49.634448574969</v>
      </c>
    </row>
    <row r="13" s="2" customFormat="1" ht="15" spans="1:7">
      <c r="A13" s="5" t="s">
        <v>20</v>
      </c>
      <c r="B13" s="7">
        <v>0.0887</v>
      </c>
      <c r="C13" s="7">
        <v>0.1406</v>
      </c>
      <c r="D13" s="7">
        <v>0.1864</v>
      </c>
      <c r="E13" s="7">
        <f t="shared" si="0"/>
        <v>0.138566666666667</v>
      </c>
      <c r="F13" s="5">
        <f t="shared" si="2"/>
        <v>0.0488817280109177</v>
      </c>
      <c r="G13" s="7">
        <f t="shared" si="1"/>
        <v>8.28376703841388</v>
      </c>
    </row>
    <row r="14" s="2" customFormat="1" ht="15" spans="1:7">
      <c r="A14" s="5" t="s">
        <v>21</v>
      </c>
      <c r="B14" s="7">
        <v>0.1058</v>
      </c>
      <c r="C14" s="7">
        <v>0.2047</v>
      </c>
      <c r="D14" s="7">
        <v>0.2234</v>
      </c>
      <c r="E14" s="7">
        <f t="shared" si="0"/>
        <v>0.177966666666667</v>
      </c>
      <c r="F14" s="5">
        <f t="shared" si="2"/>
        <v>0.063193696943076</v>
      </c>
      <c r="G14" s="5">
        <f t="shared" si="1"/>
        <v>15.6071871127633</v>
      </c>
    </row>
    <row r="15" s="2" customFormat="1" ht="15" spans="1:7">
      <c r="A15" s="5" t="s">
        <v>22</v>
      </c>
      <c r="B15" s="7">
        <v>0.9461</v>
      </c>
      <c r="C15" s="7">
        <v>0.9472</v>
      </c>
      <c r="D15" s="7">
        <v>0.8778</v>
      </c>
      <c r="E15" s="7">
        <f t="shared" si="0"/>
        <v>0.9237</v>
      </c>
      <c r="F15" s="5">
        <f t="shared" si="2"/>
        <v>0.0397543708288787</v>
      </c>
      <c r="G15" s="5">
        <f t="shared" si="1"/>
        <v>154.219330855019</v>
      </c>
    </row>
    <row r="16" s="2" customFormat="1" ht="15" spans="1:7">
      <c r="A16" s="5" t="s">
        <v>23</v>
      </c>
      <c r="B16" s="7">
        <v>0.0875</v>
      </c>
      <c r="C16" s="7">
        <v>0.1738</v>
      </c>
      <c r="D16" s="7">
        <v>0.141</v>
      </c>
      <c r="E16" s="7">
        <f t="shared" si="0"/>
        <v>0.1341</v>
      </c>
      <c r="F16" s="5">
        <f t="shared" si="2"/>
        <v>0.0435617951879856</v>
      </c>
      <c r="G16" s="7">
        <f t="shared" si="1"/>
        <v>7.45353159851301</v>
      </c>
    </row>
    <row r="17" s="2" customFormat="1" ht="15" spans="1:7">
      <c r="A17" s="5" t="s">
        <v>24</v>
      </c>
      <c r="B17" s="7">
        <v>0.5514</v>
      </c>
      <c r="C17" s="7">
        <v>0.382</v>
      </c>
      <c r="D17" s="7">
        <v>0.5233</v>
      </c>
      <c r="E17" s="7">
        <f t="shared" si="0"/>
        <v>0.485566666666667</v>
      </c>
      <c r="F17" s="5">
        <f t="shared" si="2"/>
        <v>0.0907851492995046</v>
      </c>
      <c r="G17" s="5">
        <f t="shared" si="1"/>
        <v>72.7819083023544</v>
      </c>
    </row>
    <row r="18" s="2" customFormat="1" ht="15" spans="1:7">
      <c r="A18" s="5" t="s">
        <v>25</v>
      </c>
      <c r="B18" s="7">
        <v>1.9975</v>
      </c>
      <c r="C18" s="7">
        <v>2.3391</v>
      </c>
      <c r="D18" s="7"/>
      <c r="E18" s="7">
        <f t="shared" si="0"/>
        <v>2.1683</v>
      </c>
      <c r="F18" s="5">
        <f>STDEV(B18:D18)</f>
        <v>0.241547676453325</v>
      </c>
      <c r="G18" s="5">
        <f t="shared" si="1"/>
        <v>385.557620817844</v>
      </c>
    </row>
    <row r="19" s="2" customFormat="1" ht="15" spans="1:7">
      <c r="A19" s="5" t="s">
        <v>26</v>
      </c>
      <c r="B19" s="7">
        <v>0.1506</v>
      </c>
      <c r="C19" s="7">
        <v>0.0298</v>
      </c>
      <c r="D19" s="7">
        <v>0.0437</v>
      </c>
      <c r="E19" s="7">
        <f t="shared" si="0"/>
        <v>0.0747</v>
      </c>
      <c r="F19" s="5">
        <f t="shared" si="2"/>
        <v>0.0660977306720889</v>
      </c>
      <c r="G19" s="7">
        <f t="shared" si="1"/>
        <v>-3.58736059479554</v>
      </c>
    </row>
    <row r="20" s="2" customFormat="1" ht="15" spans="1:7">
      <c r="A20" s="5" t="s">
        <v>27</v>
      </c>
      <c r="B20" s="7">
        <v>0.0334</v>
      </c>
      <c r="C20" s="7">
        <v>0.0537</v>
      </c>
      <c r="D20" s="7">
        <v>0.0434</v>
      </c>
      <c r="E20" s="7">
        <f t="shared" si="0"/>
        <v>0.0435</v>
      </c>
      <c r="F20" s="5">
        <f t="shared" si="2"/>
        <v>0.0101503694514042</v>
      </c>
      <c r="G20" s="5">
        <f t="shared" si="1"/>
        <v>-9.38661710037175</v>
      </c>
    </row>
    <row r="21" s="2" customFormat="1" ht="15" spans="1:7">
      <c r="A21" s="5" t="s">
        <v>28</v>
      </c>
      <c r="B21" s="7">
        <v>0.1168</v>
      </c>
      <c r="C21" s="7">
        <v>0.0915</v>
      </c>
      <c r="D21" s="7">
        <v>0.0419</v>
      </c>
      <c r="E21" s="7">
        <f t="shared" si="0"/>
        <v>0.0834</v>
      </c>
      <c r="F21" s="5">
        <f t="shared" si="2"/>
        <v>0.0381013123133574</v>
      </c>
      <c r="G21" s="5">
        <f t="shared" si="1"/>
        <v>-1.97026022304833</v>
      </c>
    </row>
    <row r="22" s="2" customFormat="1" ht="15" spans="1:7">
      <c r="A22" s="5" t="s">
        <v>29</v>
      </c>
      <c r="B22" s="7">
        <v>0.1923</v>
      </c>
      <c r="C22" s="7">
        <v>0.2613</v>
      </c>
      <c r="D22" s="7">
        <v>0.1734</v>
      </c>
      <c r="E22" s="7">
        <f t="shared" si="0"/>
        <v>0.209</v>
      </c>
      <c r="F22" s="5">
        <f t="shared" si="2"/>
        <v>0.0462684557771275</v>
      </c>
      <c r="G22" s="5">
        <f t="shared" si="1"/>
        <v>21.3754646840149</v>
      </c>
    </row>
    <row r="23" s="2" customFormat="1" ht="15" spans="1:7">
      <c r="A23" s="5" t="s">
        <v>30</v>
      </c>
      <c r="B23" s="7">
        <v>1.0728</v>
      </c>
      <c r="C23" s="7"/>
      <c r="D23" s="7">
        <v>0.9447</v>
      </c>
      <c r="E23" s="7">
        <f t="shared" si="0"/>
        <v>1.00875</v>
      </c>
      <c r="F23" s="5">
        <f>STDEV(B23:D23)</f>
        <v>0.0905803786699967</v>
      </c>
      <c r="G23" s="5">
        <f t="shared" si="1"/>
        <v>170.027881040892</v>
      </c>
    </row>
    <row r="24" s="2" customFormat="1" ht="15" spans="1:7">
      <c r="A24" s="5" t="s">
        <v>31</v>
      </c>
      <c r="B24" s="7">
        <v>0.1794</v>
      </c>
      <c r="C24" s="7">
        <v>0.2123</v>
      </c>
      <c r="D24" s="7">
        <v>0.1662</v>
      </c>
      <c r="E24" s="7">
        <f t="shared" si="0"/>
        <v>0.185966666666667</v>
      </c>
      <c r="F24" s="5">
        <f t="shared" si="2"/>
        <v>0.0237411737985579</v>
      </c>
      <c r="G24" s="5">
        <f t="shared" si="1"/>
        <v>17.094175960347</v>
      </c>
    </row>
    <row r="25" s="2" customFormat="1" ht="15" spans="1:7">
      <c r="A25" s="5" t="s">
        <v>32</v>
      </c>
      <c r="B25" s="7">
        <v>0.214</v>
      </c>
      <c r="C25" s="7">
        <v>0.114</v>
      </c>
      <c r="D25" s="7">
        <v>0.1257</v>
      </c>
      <c r="E25" s="7">
        <f t="shared" si="0"/>
        <v>0.151233333333333</v>
      </c>
      <c r="F25" s="5">
        <f t="shared" si="2"/>
        <v>0.0546714123956326</v>
      </c>
      <c r="G25" s="5">
        <f t="shared" si="1"/>
        <v>10.638166047088</v>
      </c>
    </row>
    <row r="26" s="2" customFormat="1" ht="15" spans="1:7">
      <c r="A26" s="5" t="s">
        <v>33</v>
      </c>
      <c r="B26" s="7">
        <v>0.0393</v>
      </c>
      <c r="C26" s="7">
        <v>0.0489</v>
      </c>
      <c r="D26" s="7">
        <v>0.0636</v>
      </c>
      <c r="E26" s="7">
        <f t="shared" si="0"/>
        <v>0.0506</v>
      </c>
      <c r="F26" s="5">
        <f t="shared" si="2"/>
        <v>0.0122388724970889</v>
      </c>
      <c r="G26" s="5">
        <f t="shared" si="1"/>
        <v>-8.06691449814126</v>
      </c>
    </row>
    <row r="27" s="2" customFormat="1" ht="15" spans="1:7">
      <c r="A27" s="5" t="s">
        <v>34</v>
      </c>
      <c r="B27" s="7">
        <v>0.116</v>
      </c>
      <c r="C27" s="7">
        <v>0.0792</v>
      </c>
      <c r="D27" s="7">
        <v>0.0524</v>
      </c>
      <c r="E27" s="7">
        <f t="shared" si="0"/>
        <v>0.0825333333333333</v>
      </c>
      <c r="F27" s="5">
        <f t="shared" si="2"/>
        <v>0.0319307584208915</v>
      </c>
      <c r="G27" s="7">
        <f t="shared" si="1"/>
        <v>-2.13135068153655</v>
      </c>
    </row>
    <row r="28" s="2" customFormat="1" ht="15" spans="1:7">
      <c r="A28" s="5" t="s">
        <v>35</v>
      </c>
      <c r="B28" s="7">
        <v>0.0328</v>
      </c>
      <c r="C28" s="7">
        <v>0.0796</v>
      </c>
      <c r="D28" s="7">
        <v>0.0996</v>
      </c>
      <c r="E28" s="7">
        <f t="shared" si="0"/>
        <v>0.0706666666666667</v>
      </c>
      <c r="F28" s="5">
        <f t="shared" si="2"/>
        <v>0.0342843015581962</v>
      </c>
      <c r="G28" s="5">
        <f t="shared" si="1"/>
        <v>-4.33705080545229</v>
      </c>
    </row>
    <row r="29" s="2" customFormat="1" ht="15" spans="1:7">
      <c r="A29" s="5" t="s">
        <v>36</v>
      </c>
      <c r="B29" s="7">
        <v>0.000899999999999984</v>
      </c>
      <c r="C29" s="7">
        <v>0.00719999999999998</v>
      </c>
      <c r="D29" s="7">
        <v>0.0005</v>
      </c>
      <c r="E29" s="7">
        <f t="shared" si="0"/>
        <v>0.00286666666666665</v>
      </c>
      <c r="F29" s="5">
        <f t="shared" si="2"/>
        <v>0.00375810235801705</v>
      </c>
      <c r="G29" s="5">
        <f t="shared" si="1"/>
        <v>-16.9392812887237</v>
      </c>
    </row>
    <row r="30" s="2" customFormat="1" ht="15" spans="1:7">
      <c r="A30" s="5" t="s">
        <v>37</v>
      </c>
      <c r="B30" s="7">
        <v>0.185</v>
      </c>
      <c r="C30" s="7">
        <v>0.1247</v>
      </c>
      <c r="D30" s="7">
        <v>0.1322</v>
      </c>
      <c r="E30" s="7">
        <f t="shared" si="0"/>
        <v>0.1473</v>
      </c>
      <c r="F30" s="5">
        <f t="shared" si="2"/>
        <v>0.0328638098826049</v>
      </c>
      <c r="G30" s="5">
        <f t="shared" si="1"/>
        <v>9.90706319702602</v>
      </c>
    </row>
    <row r="31" s="2" customFormat="1" ht="15" spans="1:7">
      <c r="A31" s="5" t="s">
        <v>38</v>
      </c>
      <c r="B31" s="7">
        <v>0.0139</v>
      </c>
      <c r="C31" s="7">
        <v>0.015</v>
      </c>
      <c r="D31" s="7">
        <v>0.081</v>
      </c>
      <c r="E31" s="7">
        <f t="shared" si="0"/>
        <v>0.0366333333333333</v>
      </c>
      <c r="F31" s="5">
        <f t="shared" si="2"/>
        <v>0.0384265966920482</v>
      </c>
      <c r="G31" s="5">
        <f t="shared" si="1"/>
        <v>-10.6629491945477</v>
      </c>
    </row>
    <row r="32" s="2" customFormat="1" ht="15" spans="1:7">
      <c r="A32" s="5" t="s">
        <v>39</v>
      </c>
      <c r="B32" s="7">
        <v>0.0589</v>
      </c>
      <c r="C32" s="7">
        <v>0.0897</v>
      </c>
      <c r="D32" s="7">
        <v>0.0189</v>
      </c>
      <c r="E32" s="7">
        <f t="shared" si="0"/>
        <v>0.0558333333333333</v>
      </c>
      <c r="F32" s="5">
        <f t="shared" si="2"/>
        <v>0.0354994835643187</v>
      </c>
      <c r="G32" s="5">
        <f t="shared" si="1"/>
        <v>-7.09417596034696</v>
      </c>
    </row>
    <row r="33" s="2" customFormat="1" ht="15" spans="1:7">
      <c r="A33" s="5" t="s">
        <v>40</v>
      </c>
      <c r="B33" s="7">
        <v>0.1917</v>
      </c>
      <c r="C33" s="7">
        <v>0.2181</v>
      </c>
      <c r="D33" s="7">
        <v>0.1826</v>
      </c>
      <c r="E33" s="7">
        <f t="shared" si="0"/>
        <v>0.197466666666667</v>
      </c>
      <c r="F33" s="5">
        <f t="shared" si="2"/>
        <v>0.018439179302055</v>
      </c>
      <c r="G33" s="5">
        <f t="shared" si="1"/>
        <v>19.2317224287485</v>
      </c>
    </row>
    <row r="34" s="2" customFormat="1" ht="15" spans="1:7">
      <c r="A34" s="5" t="s">
        <v>41</v>
      </c>
      <c r="B34" s="7">
        <v>0.1032</v>
      </c>
      <c r="C34" s="7">
        <v>0.0709</v>
      </c>
      <c r="D34" s="7">
        <v>0.1228</v>
      </c>
      <c r="E34" s="7">
        <f t="shared" si="0"/>
        <v>0.0989666666666667</v>
      </c>
      <c r="F34" s="5">
        <f t="shared" si="2"/>
        <v>0.0262076960706838</v>
      </c>
      <c r="G34" s="5">
        <f t="shared" si="1"/>
        <v>0.923172242874844</v>
      </c>
    </row>
    <row r="35" s="2" customFormat="1" ht="15" spans="1:7">
      <c r="A35" s="5" t="s">
        <v>42</v>
      </c>
      <c r="B35" s="7">
        <v>0.0332</v>
      </c>
      <c r="C35" s="7">
        <v>0.0619</v>
      </c>
      <c r="D35" s="7">
        <v>0.08</v>
      </c>
      <c r="E35" s="7">
        <f t="shared" si="0"/>
        <v>0.0583666666666667</v>
      </c>
      <c r="F35" s="5">
        <f t="shared" si="2"/>
        <v>0.0235992231510559</v>
      </c>
      <c r="G35" s="5">
        <f t="shared" si="1"/>
        <v>-6.62329615861215</v>
      </c>
    </row>
    <row r="36" s="2" customFormat="1" ht="15" spans="1:7">
      <c r="A36" s="5" t="s">
        <v>43</v>
      </c>
      <c r="B36" s="7">
        <v>0.1681</v>
      </c>
      <c r="C36" s="7">
        <v>0.1877</v>
      </c>
      <c r="D36" s="7">
        <v>0.111</v>
      </c>
      <c r="E36" s="7">
        <f t="shared" si="0"/>
        <v>0.1556</v>
      </c>
      <c r="F36" s="5">
        <f t="shared" si="2"/>
        <v>0.0398485884317124</v>
      </c>
      <c r="G36" s="5">
        <f t="shared" si="1"/>
        <v>11.449814126394</v>
      </c>
    </row>
    <row r="37" s="2" customFormat="1" ht="15" spans="1:7">
      <c r="A37" s="5" t="s">
        <v>44</v>
      </c>
      <c r="B37" s="7">
        <v>0.00789999999999999</v>
      </c>
      <c r="C37" s="7">
        <v>0.00399999999999998</v>
      </c>
      <c r="D37" s="7">
        <v>0.043</v>
      </c>
      <c r="E37" s="7">
        <f t="shared" si="0"/>
        <v>0.0183</v>
      </c>
      <c r="F37" s="5">
        <f t="shared" si="2"/>
        <v>0.0214795251344158</v>
      </c>
      <c r="G37" s="5">
        <f t="shared" si="1"/>
        <v>-14.0706319702602</v>
      </c>
    </row>
    <row r="38" s="2" customFormat="1" ht="15" spans="1:7">
      <c r="A38" s="5" t="s">
        <v>45</v>
      </c>
      <c r="B38" s="7">
        <v>0.3387</v>
      </c>
      <c r="C38" s="7">
        <v>0.2859</v>
      </c>
      <c r="D38" s="7">
        <v>0.3166</v>
      </c>
      <c r="E38" s="7">
        <f t="shared" si="0"/>
        <v>0.313733333333333</v>
      </c>
      <c r="F38" s="5">
        <f t="shared" si="2"/>
        <v>0.0265164728675089</v>
      </c>
      <c r="G38" s="5">
        <f>5*(E38-0.0255)/0.0215</f>
        <v>67.031007751938</v>
      </c>
    </row>
    <row r="39" s="2" customFormat="1" ht="15" spans="1:7">
      <c r="A39" s="5" t="s">
        <v>46</v>
      </c>
      <c r="B39" s="7">
        <v>0</v>
      </c>
      <c r="C39" s="7">
        <v>0</v>
      </c>
      <c r="D39" s="7">
        <v>0</v>
      </c>
      <c r="E39" s="7">
        <f t="shared" si="0"/>
        <v>0</v>
      </c>
      <c r="F39" s="5">
        <f t="shared" si="2"/>
        <v>0</v>
      </c>
      <c r="G39" s="5">
        <f t="shared" ref="G39:G67" si="3">5*(E39-0.0255)/0.0215</f>
        <v>-5.93023255813954</v>
      </c>
    </row>
    <row r="40" s="2" customFormat="1" ht="15" spans="1:7">
      <c r="A40" s="5" t="s">
        <v>47</v>
      </c>
      <c r="B40" s="7">
        <v>0.1758</v>
      </c>
      <c r="C40" s="7">
        <v>0.2254</v>
      </c>
      <c r="D40" s="7">
        <v>0.1277</v>
      </c>
      <c r="E40" s="7">
        <f t="shared" si="0"/>
        <v>0.1763</v>
      </c>
      <c r="F40" s="5">
        <f t="shared" si="2"/>
        <v>0.0488519191025286</v>
      </c>
      <c r="G40" s="5">
        <f t="shared" si="3"/>
        <v>35.0697674418605</v>
      </c>
    </row>
    <row r="41" s="2" customFormat="1" ht="15" spans="1:7">
      <c r="A41" s="5" t="s">
        <v>48</v>
      </c>
      <c r="B41" s="7">
        <v>0.07</v>
      </c>
      <c r="C41" s="7">
        <v>0.0204</v>
      </c>
      <c r="D41" s="7">
        <v>0.0514</v>
      </c>
      <c r="E41" s="7">
        <f t="shared" si="0"/>
        <v>0.0472666666666667</v>
      </c>
      <c r="F41" s="5">
        <f t="shared" ref="F41:F72" si="4">_xlfn.STDEV.S(B41:D41)</f>
        <v>0.0250570016828298</v>
      </c>
      <c r="G41" s="5">
        <f t="shared" si="3"/>
        <v>5.06201550387597</v>
      </c>
    </row>
    <row r="42" s="2" customFormat="1" ht="15" spans="1:7">
      <c r="A42" s="5" t="s">
        <v>49</v>
      </c>
      <c r="B42" s="7">
        <v>0</v>
      </c>
      <c r="C42" s="7">
        <v>0</v>
      </c>
      <c r="D42" s="7">
        <v>0</v>
      </c>
      <c r="E42" s="7">
        <f t="shared" si="0"/>
        <v>0</v>
      </c>
      <c r="F42" s="5">
        <f t="shared" si="4"/>
        <v>0</v>
      </c>
      <c r="G42" s="5">
        <f t="shared" si="3"/>
        <v>-5.93023255813954</v>
      </c>
    </row>
    <row r="43" s="2" customFormat="1" ht="15" spans="1:7">
      <c r="A43" s="5" t="s">
        <v>50</v>
      </c>
      <c r="B43" s="7">
        <v>0</v>
      </c>
      <c r="C43" s="7">
        <v>0</v>
      </c>
      <c r="D43" s="7">
        <v>0</v>
      </c>
      <c r="E43" s="7">
        <f t="shared" si="0"/>
        <v>0</v>
      </c>
      <c r="F43" s="5">
        <f t="shared" si="4"/>
        <v>0</v>
      </c>
      <c r="G43" s="5">
        <f t="shared" si="3"/>
        <v>-5.93023255813954</v>
      </c>
    </row>
    <row r="44" s="2" customFormat="1" ht="15" spans="1:7">
      <c r="A44" s="5" t="s">
        <v>51</v>
      </c>
      <c r="B44" s="7">
        <v>0.1512</v>
      </c>
      <c r="C44" s="7">
        <v>0.2305</v>
      </c>
      <c r="D44" s="7">
        <v>0.1321</v>
      </c>
      <c r="E44" s="7">
        <f t="shared" si="0"/>
        <v>0.171266666666667</v>
      </c>
      <c r="F44" s="5">
        <f t="shared" si="4"/>
        <v>0.0521789548892399</v>
      </c>
      <c r="G44" s="5">
        <f t="shared" si="3"/>
        <v>33.8992248062016</v>
      </c>
    </row>
    <row r="45" s="2" customFormat="1" ht="15" spans="1:7">
      <c r="A45" s="5" t="s">
        <v>52</v>
      </c>
      <c r="B45" s="7">
        <v>0.1746</v>
      </c>
      <c r="C45" s="7">
        <v>0.1276</v>
      </c>
      <c r="D45" s="7">
        <v>0.1671</v>
      </c>
      <c r="E45" s="7">
        <f t="shared" si="0"/>
        <v>0.156433333333333</v>
      </c>
      <c r="F45" s="5">
        <f t="shared" si="4"/>
        <v>0.0252504125378841</v>
      </c>
      <c r="G45" s="5">
        <f t="shared" si="3"/>
        <v>30.4496124031008</v>
      </c>
    </row>
    <row r="46" s="2" customFormat="1" ht="15" spans="1:7">
      <c r="A46" s="5" t="s">
        <v>53</v>
      </c>
      <c r="B46" s="7">
        <v>0.1503</v>
      </c>
      <c r="C46" s="7">
        <v>0.187</v>
      </c>
      <c r="D46" s="7">
        <v>0.1333</v>
      </c>
      <c r="E46" s="7">
        <f t="shared" si="0"/>
        <v>0.156866666666667</v>
      </c>
      <c r="F46" s="5">
        <f t="shared" si="4"/>
        <v>0.0274456432486712</v>
      </c>
      <c r="G46" s="5">
        <f t="shared" si="3"/>
        <v>30.5503875968992</v>
      </c>
    </row>
    <row r="47" s="2" customFormat="1" ht="15" spans="1:7">
      <c r="A47" s="5" t="s">
        <v>54</v>
      </c>
      <c r="B47" s="7">
        <v>0.092</v>
      </c>
      <c r="C47" s="7">
        <v>0.0239</v>
      </c>
      <c r="D47" s="7">
        <v>0.0644</v>
      </c>
      <c r="E47" s="7">
        <f t="shared" si="0"/>
        <v>0.0601</v>
      </c>
      <c r="F47" s="5">
        <f t="shared" si="4"/>
        <v>0.0342530290631354</v>
      </c>
      <c r="G47" s="5">
        <f t="shared" si="3"/>
        <v>8.04651162790698</v>
      </c>
    </row>
    <row r="48" s="2" customFormat="1" ht="15" spans="1:7">
      <c r="A48" s="5" t="s">
        <v>55</v>
      </c>
      <c r="B48" s="7">
        <v>2.3706</v>
      </c>
      <c r="C48" s="7">
        <v>2.7267</v>
      </c>
      <c r="D48" s="7">
        <v>2.3541</v>
      </c>
      <c r="E48" s="7">
        <f t="shared" si="0"/>
        <v>2.4838</v>
      </c>
      <c r="F48" s="5">
        <f t="shared" si="4"/>
        <v>0.210519286527387</v>
      </c>
      <c r="G48" s="5">
        <f t="shared" si="3"/>
        <v>571.697674418605</v>
      </c>
    </row>
    <row r="49" s="2" customFormat="1" ht="15" spans="1:7">
      <c r="A49" s="5" t="s">
        <v>56</v>
      </c>
      <c r="B49" s="7">
        <v>0.0431</v>
      </c>
      <c r="C49" s="7">
        <v>0.0168</v>
      </c>
      <c r="D49" s="7">
        <v>0.0189</v>
      </c>
      <c r="E49" s="7">
        <f t="shared" si="0"/>
        <v>0.0262666666666667</v>
      </c>
      <c r="F49" s="5">
        <f t="shared" si="4"/>
        <v>0.0146158589666613</v>
      </c>
      <c r="G49" s="5">
        <f t="shared" si="3"/>
        <v>0.178294573643411</v>
      </c>
    </row>
    <row r="50" s="2" customFormat="1" ht="15" spans="1:7">
      <c r="A50" s="5" t="s">
        <v>57</v>
      </c>
      <c r="B50" s="7">
        <v>0.0381</v>
      </c>
      <c r="C50" s="7">
        <v>0.0653</v>
      </c>
      <c r="D50" s="7">
        <v>0.0119</v>
      </c>
      <c r="E50" s="7">
        <f t="shared" si="0"/>
        <v>0.0384333333333333</v>
      </c>
      <c r="F50" s="5">
        <f t="shared" si="4"/>
        <v>0.0267015605037109</v>
      </c>
      <c r="G50" s="5">
        <f t="shared" si="3"/>
        <v>3.00775193798449</v>
      </c>
    </row>
    <row r="51" s="2" customFormat="1" ht="15" spans="1:7">
      <c r="A51" s="5" t="s">
        <v>58</v>
      </c>
      <c r="B51" s="7">
        <v>0.0721</v>
      </c>
      <c r="C51" s="7">
        <v>0.0344</v>
      </c>
      <c r="D51" s="7">
        <v>0.0745</v>
      </c>
      <c r="E51" s="7">
        <f t="shared" si="0"/>
        <v>0.0603333333333333</v>
      </c>
      <c r="F51" s="5">
        <f t="shared" si="4"/>
        <v>0.0224909611473884</v>
      </c>
      <c r="G51" s="5">
        <f t="shared" si="3"/>
        <v>8.10077519379845</v>
      </c>
    </row>
    <row r="52" s="2" customFormat="1" ht="15" spans="1:7">
      <c r="A52" s="5" t="s">
        <v>59</v>
      </c>
      <c r="B52" s="7">
        <v>0.0897</v>
      </c>
      <c r="C52" s="7">
        <v>0.152</v>
      </c>
      <c r="D52" s="7">
        <v>0.0855</v>
      </c>
      <c r="E52" s="7">
        <f t="shared" si="0"/>
        <v>0.109066666666667</v>
      </c>
      <c r="F52" s="5">
        <f t="shared" si="4"/>
        <v>0.0372406140300255</v>
      </c>
      <c r="G52" s="5">
        <f t="shared" si="3"/>
        <v>19.4341085271318</v>
      </c>
    </row>
    <row r="53" s="2" customFormat="1" ht="15" spans="1:7">
      <c r="A53" s="5" t="s">
        <v>60</v>
      </c>
      <c r="B53" s="7">
        <v>0.1388</v>
      </c>
      <c r="C53" s="7">
        <v>0.0731</v>
      </c>
      <c r="D53" s="7">
        <v>0.1239</v>
      </c>
      <c r="E53" s="7">
        <f t="shared" si="0"/>
        <v>0.111933333333333</v>
      </c>
      <c r="F53" s="5">
        <f t="shared" si="4"/>
        <v>0.0344459479958577</v>
      </c>
      <c r="G53" s="5">
        <f t="shared" si="3"/>
        <v>20.1007751937985</v>
      </c>
    </row>
    <row r="54" s="2" customFormat="1" ht="15" spans="1:7">
      <c r="A54" s="5" t="s">
        <v>61</v>
      </c>
      <c r="B54" s="7">
        <v>3.0774</v>
      </c>
      <c r="C54" s="7">
        <v>2.5548</v>
      </c>
      <c r="D54" s="7">
        <v>2.7934</v>
      </c>
      <c r="E54" s="7">
        <f t="shared" si="0"/>
        <v>2.80853333333333</v>
      </c>
      <c r="F54" s="5">
        <f t="shared" si="4"/>
        <v>0.261628464302593</v>
      </c>
      <c r="G54" s="5">
        <f t="shared" si="3"/>
        <v>647.217054263566</v>
      </c>
    </row>
    <row r="55" s="2" customFormat="1" ht="15" spans="1:7">
      <c r="A55" s="5" t="s">
        <v>62</v>
      </c>
      <c r="B55" s="7">
        <v>0</v>
      </c>
      <c r="C55" s="7">
        <v>0</v>
      </c>
      <c r="D55" s="7">
        <v>0</v>
      </c>
      <c r="E55" s="7">
        <f t="shared" si="0"/>
        <v>0</v>
      </c>
      <c r="F55" s="5">
        <f t="shared" si="4"/>
        <v>0</v>
      </c>
      <c r="G55" s="5">
        <f t="shared" si="3"/>
        <v>-5.93023255813954</v>
      </c>
    </row>
    <row r="56" s="2" customFormat="1" ht="15" spans="1:7">
      <c r="A56" s="5" t="s">
        <v>63</v>
      </c>
      <c r="B56" s="7">
        <v>0.0418</v>
      </c>
      <c r="C56" s="7">
        <v>0.1075</v>
      </c>
      <c r="D56" s="7">
        <v>0.0579</v>
      </c>
      <c r="E56" s="7">
        <f t="shared" si="0"/>
        <v>0.0690666666666667</v>
      </c>
      <c r="F56" s="5">
        <f t="shared" si="4"/>
        <v>0.0342438802318507</v>
      </c>
      <c r="G56" s="5">
        <f t="shared" si="3"/>
        <v>10.1317829457364</v>
      </c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0"/>
        <v>0</v>
      </c>
      <c r="F57" s="5">
        <f t="shared" si="4"/>
        <v>0</v>
      </c>
      <c r="G57" s="5">
        <f t="shared" si="3"/>
        <v>-5.93023255813954</v>
      </c>
    </row>
    <row r="58" s="2" customFormat="1" ht="15" spans="1:7">
      <c r="A58" s="5" t="s">
        <v>65</v>
      </c>
      <c r="B58" s="7">
        <v>0</v>
      </c>
      <c r="C58" s="7">
        <v>0</v>
      </c>
      <c r="D58" s="7">
        <v>0</v>
      </c>
      <c r="E58" s="7">
        <f t="shared" si="0"/>
        <v>0</v>
      </c>
      <c r="F58" s="5">
        <f t="shared" si="4"/>
        <v>0</v>
      </c>
      <c r="G58" s="7">
        <f t="shared" si="3"/>
        <v>-5.93023255813954</v>
      </c>
    </row>
    <row r="59" s="2" customFormat="1" ht="15" spans="1:7">
      <c r="A59" s="5" t="s">
        <v>66</v>
      </c>
      <c r="B59" s="7">
        <v>0</v>
      </c>
      <c r="C59" s="7">
        <v>0</v>
      </c>
      <c r="D59" s="7">
        <v>0</v>
      </c>
      <c r="E59" s="7">
        <f t="shared" si="0"/>
        <v>0</v>
      </c>
      <c r="F59" s="5">
        <f t="shared" si="4"/>
        <v>0</v>
      </c>
      <c r="G59" s="5">
        <f t="shared" si="3"/>
        <v>-5.93023255813954</v>
      </c>
    </row>
    <row r="60" s="2" customFormat="1" ht="15" spans="1:7">
      <c r="A60" s="5" t="s">
        <v>67</v>
      </c>
      <c r="B60" s="7">
        <v>0.1413</v>
      </c>
      <c r="C60" s="7">
        <v>0.1841</v>
      </c>
      <c r="D60" s="7">
        <v>0.1682</v>
      </c>
      <c r="E60" s="7">
        <f t="shared" si="0"/>
        <v>0.164533333333333</v>
      </c>
      <c r="F60" s="5">
        <f t="shared" si="4"/>
        <v>0.0216343091716221</v>
      </c>
      <c r="G60" s="7">
        <f t="shared" si="3"/>
        <v>32.3333333333333</v>
      </c>
    </row>
    <row r="61" s="2" customFormat="1" ht="15" spans="1:7">
      <c r="A61" s="5" t="s">
        <v>68</v>
      </c>
      <c r="B61" s="7">
        <v>0.1234</v>
      </c>
      <c r="C61" s="7">
        <v>0.0701</v>
      </c>
      <c r="D61" s="7">
        <v>0.1026</v>
      </c>
      <c r="E61" s="7">
        <f t="shared" si="0"/>
        <v>0.0987</v>
      </c>
      <c r="F61" s="5">
        <f t="shared" si="4"/>
        <v>0.0268631718157034</v>
      </c>
      <c r="G61" s="5">
        <f t="shared" si="3"/>
        <v>17.0232558139535</v>
      </c>
    </row>
    <row r="62" s="2" customFormat="1" ht="15" spans="1:7">
      <c r="A62" s="5" t="s">
        <v>69</v>
      </c>
      <c r="B62" s="7">
        <v>0</v>
      </c>
      <c r="C62" s="7">
        <v>0</v>
      </c>
      <c r="D62" s="7">
        <v>0</v>
      </c>
      <c r="E62" s="7">
        <f t="shared" si="0"/>
        <v>0</v>
      </c>
      <c r="F62" s="5">
        <f t="shared" si="4"/>
        <v>0</v>
      </c>
      <c r="G62" s="5">
        <f t="shared" si="3"/>
        <v>-5.93023255813954</v>
      </c>
    </row>
    <row r="63" s="2" customFormat="1" ht="15" spans="1:7">
      <c r="A63" s="5" t="s">
        <v>70</v>
      </c>
      <c r="B63" s="7">
        <v>0</v>
      </c>
      <c r="C63" s="7">
        <v>0</v>
      </c>
      <c r="D63" s="7">
        <v>0</v>
      </c>
      <c r="E63" s="7">
        <f t="shared" si="0"/>
        <v>0</v>
      </c>
      <c r="F63" s="5">
        <f t="shared" si="4"/>
        <v>0</v>
      </c>
      <c r="G63" s="5">
        <f t="shared" si="3"/>
        <v>-5.93023255813954</v>
      </c>
    </row>
    <row r="64" s="2" customFormat="1" ht="15" spans="1:7">
      <c r="A64" s="5" t="s">
        <v>71</v>
      </c>
      <c r="B64" s="7">
        <v>0</v>
      </c>
      <c r="C64" s="7">
        <v>0</v>
      </c>
      <c r="D64" s="7">
        <v>0</v>
      </c>
      <c r="E64" s="7">
        <f t="shared" si="0"/>
        <v>0</v>
      </c>
      <c r="F64" s="5">
        <f t="shared" si="4"/>
        <v>0</v>
      </c>
      <c r="G64" s="5">
        <f t="shared" si="3"/>
        <v>-5.93023255813954</v>
      </c>
    </row>
    <row r="65" s="2" customFormat="1" ht="15" spans="1:7">
      <c r="A65" s="5" t="s">
        <v>72</v>
      </c>
      <c r="B65" s="7">
        <v>0.0684</v>
      </c>
      <c r="C65" s="7">
        <v>0.0773</v>
      </c>
      <c r="D65" s="7">
        <v>0.0543</v>
      </c>
      <c r="E65" s="7">
        <f t="shared" si="0"/>
        <v>0.0666666666666667</v>
      </c>
      <c r="F65" s="5">
        <f t="shared" si="4"/>
        <v>0.0115975572140573</v>
      </c>
      <c r="G65" s="5">
        <f t="shared" si="3"/>
        <v>9.57364341085272</v>
      </c>
    </row>
    <row r="66" s="2" customFormat="1" ht="15" spans="1:7">
      <c r="A66" s="5" t="s">
        <v>73</v>
      </c>
      <c r="B66" s="7">
        <v>0</v>
      </c>
      <c r="C66" s="7">
        <v>0</v>
      </c>
      <c r="D66" s="7">
        <v>0</v>
      </c>
      <c r="E66" s="7">
        <f t="shared" si="0"/>
        <v>0</v>
      </c>
      <c r="F66" s="5">
        <f t="shared" si="4"/>
        <v>0</v>
      </c>
      <c r="G66" s="7">
        <f t="shared" si="3"/>
        <v>-5.93023255813954</v>
      </c>
    </row>
    <row r="67" s="2" customFormat="1" ht="15" spans="1:7">
      <c r="A67" s="5" t="s">
        <v>74</v>
      </c>
      <c r="B67" s="7">
        <v>2.8464</v>
      </c>
      <c r="C67" s="7"/>
      <c r="D67" s="7">
        <v>2.7729</v>
      </c>
      <c r="E67" s="7">
        <f t="shared" si="0"/>
        <v>2.80965</v>
      </c>
      <c r="F67" s="5">
        <f>STDEV(B67:D67)</f>
        <v>0.0519723484172113</v>
      </c>
      <c r="G67" s="5">
        <f t="shared" si="3"/>
        <v>647.476744186047</v>
      </c>
    </row>
    <row r="68" s="1" customFormat="1" ht="15" spans="1:7">
      <c r="A68" s="5" t="s">
        <v>75</v>
      </c>
      <c r="B68" s="7">
        <v>0.1392</v>
      </c>
      <c r="C68" s="7">
        <v>0.1335</v>
      </c>
      <c r="D68" s="7">
        <v>0.1062</v>
      </c>
      <c r="E68" s="7">
        <f t="shared" si="0"/>
        <v>0.1263</v>
      </c>
      <c r="F68" s="5">
        <f t="shared" si="4"/>
        <v>0.0176388775153069</v>
      </c>
      <c r="G68" s="5">
        <f>5*(E68-0.0396)/0.0237</f>
        <v>18.2911392405063</v>
      </c>
    </row>
    <row r="69" s="1" customFormat="1" ht="15" spans="1:7">
      <c r="A69" s="5" t="s">
        <v>76</v>
      </c>
      <c r="B69" s="7">
        <v>0.0392</v>
      </c>
      <c r="C69" s="7">
        <v>0.0124</v>
      </c>
      <c r="D69" s="7">
        <v>0.018</v>
      </c>
      <c r="E69" s="7">
        <f t="shared" si="0"/>
        <v>0.0232</v>
      </c>
      <c r="F69" s="5">
        <f t="shared" si="4"/>
        <v>0.0141364776376578</v>
      </c>
      <c r="G69" s="5">
        <f t="shared" ref="G69:G97" si="5">5*(E69-0.0396)/0.0237</f>
        <v>-3.45991561181435</v>
      </c>
    </row>
    <row r="70" s="1" customFormat="1" ht="15" spans="1:7">
      <c r="A70" s="5" t="s">
        <v>77</v>
      </c>
      <c r="B70" s="7">
        <v>0</v>
      </c>
      <c r="C70" s="7">
        <v>0</v>
      </c>
      <c r="D70" s="7">
        <v>0</v>
      </c>
      <c r="E70" s="7">
        <f t="shared" si="0"/>
        <v>0</v>
      </c>
      <c r="F70" s="5">
        <f t="shared" si="4"/>
        <v>0</v>
      </c>
      <c r="G70" s="5">
        <f t="shared" si="5"/>
        <v>-8.35443037974684</v>
      </c>
    </row>
    <row r="71" s="1" customFormat="1" ht="15" spans="1:7">
      <c r="A71" s="5" t="s">
        <v>78</v>
      </c>
      <c r="B71" s="7">
        <v>0</v>
      </c>
      <c r="C71" s="7">
        <v>0</v>
      </c>
      <c r="D71" s="7">
        <v>0</v>
      </c>
      <c r="E71" s="7">
        <f t="shared" si="0"/>
        <v>0</v>
      </c>
      <c r="F71" s="5">
        <f t="shared" si="4"/>
        <v>0</v>
      </c>
      <c r="G71" s="5">
        <f t="shared" si="5"/>
        <v>-8.35443037974684</v>
      </c>
    </row>
    <row r="72" s="1" customFormat="1" ht="15" spans="1:7">
      <c r="A72" s="5" t="s">
        <v>79</v>
      </c>
      <c r="B72" s="7">
        <v>0</v>
      </c>
      <c r="C72" s="7">
        <v>0</v>
      </c>
      <c r="D72" s="7">
        <v>0</v>
      </c>
      <c r="E72" s="7">
        <f t="shared" si="0"/>
        <v>0</v>
      </c>
      <c r="F72" s="5">
        <f t="shared" si="4"/>
        <v>0</v>
      </c>
      <c r="G72" s="5">
        <f t="shared" si="5"/>
        <v>-8.35443037974684</v>
      </c>
    </row>
    <row r="73" s="1" customFormat="1" ht="15" spans="1:7">
      <c r="A73" s="5" t="s">
        <v>80</v>
      </c>
      <c r="B73" s="7">
        <v>0</v>
      </c>
      <c r="C73" s="7">
        <v>0</v>
      </c>
      <c r="D73" s="7">
        <v>0</v>
      </c>
      <c r="E73" s="7">
        <f t="shared" ref="E73:E97" si="6">AVERAGE(B73:D73)</f>
        <v>0</v>
      </c>
      <c r="F73" s="5">
        <f t="shared" ref="F73:F97" si="7">_xlfn.STDEV.S(B73:D73)</f>
        <v>0</v>
      </c>
      <c r="G73" s="5">
        <f t="shared" si="5"/>
        <v>-8.35443037974684</v>
      </c>
    </row>
    <row r="74" s="1" customFormat="1" ht="15" spans="1:7">
      <c r="A74" s="5" t="s">
        <v>81</v>
      </c>
      <c r="B74" s="7">
        <v>0.0286</v>
      </c>
      <c r="C74" s="7">
        <v>0.0919</v>
      </c>
      <c r="D74" s="7">
        <v>0.0335</v>
      </c>
      <c r="E74" s="7">
        <f t="shared" si="6"/>
        <v>0.0513333333333333</v>
      </c>
      <c r="F74" s="5">
        <f t="shared" si="7"/>
        <v>0.0352170886549887</v>
      </c>
      <c r="G74" s="5">
        <f t="shared" si="5"/>
        <v>2.47538677918425</v>
      </c>
    </row>
    <row r="75" s="1" customFormat="1" ht="15" spans="1:7">
      <c r="A75" s="5" t="s">
        <v>82</v>
      </c>
      <c r="B75" s="7">
        <v>1.1225</v>
      </c>
      <c r="C75" s="7">
        <v>1.0423</v>
      </c>
      <c r="D75" s="7">
        <v>1.1076</v>
      </c>
      <c r="E75" s="7">
        <f t="shared" si="6"/>
        <v>1.0908</v>
      </c>
      <c r="F75" s="5">
        <f t="shared" si="7"/>
        <v>0.0426578246046373</v>
      </c>
      <c r="G75" s="5">
        <f t="shared" si="5"/>
        <v>221.772151898734</v>
      </c>
    </row>
    <row r="76" s="1" customFormat="1" ht="15" spans="1:7">
      <c r="A76" s="5" t="s">
        <v>83</v>
      </c>
      <c r="B76" s="7">
        <v>1.3971</v>
      </c>
      <c r="C76" s="7">
        <v>1.3414</v>
      </c>
      <c r="D76" s="7">
        <v>1.3404</v>
      </c>
      <c r="E76" s="7">
        <f t="shared" si="6"/>
        <v>1.35963333333333</v>
      </c>
      <c r="F76" s="5">
        <f t="shared" si="7"/>
        <v>0.0324509373259592</v>
      </c>
      <c r="G76" s="5">
        <f t="shared" si="5"/>
        <v>278.488045007032</v>
      </c>
    </row>
    <row r="77" s="1" customFormat="1" ht="15" spans="1:7">
      <c r="A77" s="5" t="s">
        <v>84</v>
      </c>
      <c r="B77" s="7">
        <v>1.3939</v>
      </c>
      <c r="C77" s="7">
        <v>1.3887</v>
      </c>
      <c r="D77" s="7">
        <v>1.3479</v>
      </c>
      <c r="E77" s="7">
        <f t="shared" si="6"/>
        <v>1.37683333333333</v>
      </c>
      <c r="F77" s="5">
        <f t="shared" si="7"/>
        <v>0.0251915329691015</v>
      </c>
      <c r="G77" s="5">
        <f t="shared" si="5"/>
        <v>282.116736990155</v>
      </c>
    </row>
    <row r="78" s="1" customFormat="1" ht="15" spans="1:7">
      <c r="A78" s="5" t="s">
        <v>85</v>
      </c>
      <c r="B78" s="7">
        <v>0</v>
      </c>
      <c r="C78" s="7">
        <v>0</v>
      </c>
      <c r="D78" s="7">
        <v>0</v>
      </c>
      <c r="E78" s="7">
        <f t="shared" si="6"/>
        <v>0</v>
      </c>
      <c r="F78" s="5">
        <f t="shared" si="7"/>
        <v>0</v>
      </c>
      <c r="G78" s="5">
        <f t="shared" si="5"/>
        <v>-8.35443037974684</v>
      </c>
    </row>
    <row r="79" s="1" customFormat="1" ht="15" spans="1:7">
      <c r="A79" s="5" t="s">
        <v>86</v>
      </c>
      <c r="B79" s="7">
        <v>0</v>
      </c>
      <c r="C79" s="7">
        <v>0</v>
      </c>
      <c r="D79" s="7">
        <v>0</v>
      </c>
      <c r="E79" s="7">
        <f t="shared" si="6"/>
        <v>0</v>
      </c>
      <c r="F79" s="5">
        <f t="shared" si="7"/>
        <v>0</v>
      </c>
      <c r="G79" s="5">
        <f t="shared" si="5"/>
        <v>-8.35443037974684</v>
      </c>
    </row>
    <row r="80" s="1" customFormat="1" ht="15" spans="1:7">
      <c r="A80" s="5" t="s">
        <v>87</v>
      </c>
      <c r="B80" s="7">
        <v>0</v>
      </c>
      <c r="C80" s="7">
        <v>0</v>
      </c>
      <c r="D80" s="7">
        <v>0</v>
      </c>
      <c r="E80" s="7">
        <f t="shared" si="6"/>
        <v>0</v>
      </c>
      <c r="F80" s="5">
        <f t="shared" si="7"/>
        <v>0</v>
      </c>
      <c r="G80" s="5">
        <f t="shared" si="5"/>
        <v>-8.35443037974684</v>
      </c>
    </row>
    <row r="81" s="1" customFormat="1" ht="15" spans="1:7">
      <c r="A81" s="5" t="s">
        <v>88</v>
      </c>
      <c r="B81" s="7">
        <v>0</v>
      </c>
      <c r="C81" s="7">
        <v>0</v>
      </c>
      <c r="D81" s="7">
        <v>0</v>
      </c>
      <c r="E81" s="7">
        <f t="shared" si="6"/>
        <v>0</v>
      </c>
      <c r="F81" s="5">
        <f t="shared" si="7"/>
        <v>0</v>
      </c>
      <c r="G81" s="5">
        <f t="shared" si="5"/>
        <v>-8.35443037974684</v>
      </c>
    </row>
    <row r="82" s="1" customFormat="1" ht="15" spans="1:7">
      <c r="A82" s="5" t="s">
        <v>89</v>
      </c>
      <c r="B82" s="7">
        <v>0.049</v>
      </c>
      <c r="C82" s="7">
        <v>0.1195</v>
      </c>
      <c r="D82" s="7">
        <v>0.0793</v>
      </c>
      <c r="E82" s="7">
        <f t="shared" si="6"/>
        <v>0.0826</v>
      </c>
      <c r="F82" s="5">
        <f t="shared" si="7"/>
        <v>0.0353656613115038</v>
      </c>
      <c r="G82" s="5">
        <f t="shared" si="5"/>
        <v>9.07172995780591</v>
      </c>
    </row>
    <row r="83" s="1" customFormat="1" ht="15" spans="1:7">
      <c r="A83" s="5" t="s">
        <v>90</v>
      </c>
      <c r="B83" s="7">
        <v>0.1353</v>
      </c>
      <c r="C83" s="7">
        <v>0.0743</v>
      </c>
      <c r="D83" s="7">
        <v>0.1089</v>
      </c>
      <c r="E83" s="7">
        <f t="shared" si="6"/>
        <v>0.106166666666667</v>
      </c>
      <c r="F83" s="5">
        <f t="shared" si="7"/>
        <v>0.0305917200126657</v>
      </c>
      <c r="G83" s="5">
        <f t="shared" si="5"/>
        <v>14.0436005625879</v>
      </c>
    </row>
    <row r="84" s="1" customFormat="1" ht="15" spans="1:7">
      <c r="A84" s="5" t="s">
        <v>91</v>
      </c>
      <c r="B84" s="7">
        <v>0.035</v>
      </c>
      <c r="C84" s="7">
        <v>0.0378</v>
      </c>
      <c r="D84" s="7">
        <v>0.0207</v>
      </c>
      <c r="E84" s="7">
        <f t="shared" si="6"/>
        <v>0.0311666666666667</v>
      </c>
      <c r="F84" s="5">
        <f t="shared" si="7"/>
        <v>0.00917187730692759</v>
      </c>
      <c r="G84" s="5">
        <f t="shared" si="5"/>
        <v>-1.77918424753868</v>
      </c>
    </row>
    <row r="85" s="1" customFormat="1" ht="15" spans="1:7">
      <c r="A85" s="5" t="s">
        <v>92</v>
      </c>
      <c r="B85" s="7">
        <v>0</v>
      </c>
      <c r="C85" s="7">
        <v>0</v>
      </c>
      <c r="D85" s="7">
        <v>0</v>
      </c>
      <c r="E85" s="7">
        <f t="shared" si="6"/>
        <v>0</v>
      </c>
      <c r="F85" s="5">
        <f t="shared" si="7"/>
        <v>0</v>
      </c>
      <c r="G85" s="5">
        <f t="shared" si="5"/>
        <v>-8.35443037974684</v>
      </c>
    </row>
    <row r="86" s="1" customFormat="1" ht="15" spans="1:7">
      <c r="A86" s="5" t="s">
        <v>93</v>
      </c>
      <c r="B86" s="7">
        <v>0</v>
      </c>
      <c r="C86" s="7">
        <v>0</v>
      </c>
      <c r="D86" s="7">
        <v>0</v>
      </c>
      <c r="E86" s="7">
        <f t="shared" si="6"/>
        <v>0</v>
      </c>
      <c r="F86" s="5">
        <f t="shared" si="7"/>
        <v>0</v>
      </c>
      <c r="G86" s="5">
        <f t="shared" si="5"/>
        <v>-8.35443037974684</v>
      </c>
    </row>
    <row r="87" s="1" customFormat="1" ht="15" spans="1:7">
      <c r="A87" s="5" t="s">
        <v>94</v>
      </c>
      <c r="B87" s="7">
        <v>0</v>
      </c>
      <c r="C87" s="7">
        <v>0</v>
      </c>
      <c r="D87" s="7">
        <v>0</v>
      </c>
      <c r="E87" s="7">
        <f t="shared" si="6"/>
        <v>0</v>
      </c>
      <c r="F87" s="5">
        <f t="shared" si="7"/>
        <v>0</v>
      </c>
      <c r="G87" s="5">
        <f t="shared" si="5"/>
        <v>-8.35443037974684</v>
      </c>
    </row>
    <row r="88" s="1" customFormat="1" ht="15" spans="1:7">
      <c r="A88" s="5" t="s">
        <v>95</v>
      </c>
      <c r="B88" s="7">
        <v>0</v>
      </c>
      <c r="C88" s="7">
        <v>0</v>
      </c>
      <c r="D88" s="7">
        <v>0</v>
      </c>
      <c r="E88" s="7">
        <f t="shared" si="6"/>
        <v>0</v>
      </c>
      <c r="F88" s="5">
        <f t="shared" si="7"/>
        <v>0</v>
      </c>
      <c r="G88" s="5">
        <f t="shared" si="5"/>
        <v>-8.35443037974684</v>
      </c>
    </row>
    <row r="89" s="1" customFormat="1" ht="15" spans="1:7">
      <c r="A89" s="5" t="s">
        <v>96</v>
      </c>
      <c r="B89" s="7">
        <v>0.9333</v>
      </c>
      <c r="C89" s="7">
        <v>0.9312</v>
      </c>
      <c r="D89" s="7">
        <v>1.0388</v>
      </c>
      <c r="E89" s="7">
        <f t="shared" si="6"/>
        <v>0.967766666666667</v>
      </c>
      <c r="F89" s="5">
        <f t="shared" si="7"/>
        <v>0.0615256315151119</v>
      </c>
      <c r="G89" s="5">
        <f t="shared" si="5"/>
        <v>195.815752461322</v>
      </c>
    </row>
    <row r="90" s="1" customFormat="1" ht="15" spans="1:7">
      <c r="A90" s="5" t="s">
        <v>97</v>
      </c>
      <c r="B90" s="7">
        <v>0</v>
      </c>
      <c r="C90" s="7">
        <v>0</v>
      </c>
      <c r="D90" s="7">
        <v>0</v>
      </c>
      <c r="E90" s="7">
        <f t="shared" si="6"/>
        <v>0</v>
      </c>
      <c r="F90" s="5">
        <f t="shared" si="7"/>
        <v>0</v>
      </c>
      <c r="G90" s="7">
        <f t="shared" si="5"/>
        <v>-8.35443037974684</v>
      </c>
    </row>
    <row r="91" s="1" customFormat="1" ht="15" spans="1:7">
      <c r="A91" s="5" t="s">
        <v>98</v>
      </c>
      <c r="B91" s="7">
        <v>0.0454</v>
      </c>
      <c r="C91" s="7">
        <v>0.048</v>
      </c>
      <c r="D91" s="7">
        <v>0.0591</v>
      </c>
      <c r="E91" s="7">
        <f t="shared" si="6"/>
        <v>0.0508333333333333</v>
      </c>
      <c r="F91" s="5">
        <f t="shared" si="7"/>
        <v>0.00727621696579571</v>
      </c>
      <c r="G91" s="7">
        <f t="shared" si="5"/>
        <v>2.36990154711674</v>
      </c>
    </row>
    <row r="92" s="1" customFormat="1" ht="15" spans="1:7">
      <c r="A92" s="5" t="s">
        <v>99</v>
      </c>
      <c r="B92" s="7">
        <v>1.2505</v>
      </c>
      <c r="C92" s="7">
        <v>1.4031</v>
      </c>
      <c r="D92" s="7">
        <v>1.3823</v>
      </c>
      <c r="E92" s="7">
        <f t="shared" si="6"/>
        <v>1.3453</v>
      </c>
      <c r="F92" s="5">
        <f t="shared" si="7"/>
        <v>0.082755301944951</v>
      </c>
      <c r="G92" s="7">
        <f t="shared" si="5"/>
        <v>275.464135021097</v>
      </c>
    </row>
    <row r="93" s="1" customFormat="1" ht="15" spans="1:7">
      <c r="A93" s="5" t="s">
        <v>100</v>
      </c>
      <c r="B93" s="7">
        <v>0.2025</v>
      </c>
      <c r="C93" s="7">
        <v>0.2729</v>
      </c>
      <c r="D93" s="7">
        <v>0.2235</v>
      </c>
      <c r="E93" s="7">
        <f t="shared" si="6"/>
        <v>0.232966666666667</v>
      </c>
      <c r="F93" s="5">
        <f t="shared" si="7"/>
        <v>0.0361421268512706</v>
      </c>
      <c r="G93" s="5">
        <f t="shared" si="5"/>
        <v>40.7946554149086</v>
      </c>
    </row>
    <row r="94" s="1" customFormat="1" ht="15" spans="1:7">
      <c r="A94" s="5" t="s">
        <v>101</v>
      </c>
      <c r="B94" s="7">
        <v>0</v>
      </c>
      <c r="C94" s="7">
        <v>0</v>
      </c>
      <c r="D94" s="7">
        <v>0</v>
      </c>
      <c r="E94" s="7">
        <f t="shared" si="6"/>
        <v>0</v>
      </c>
      <c r="F94" s="5">
        <f t="shared" si="7"/>
        <v>0</v>
      </c>
      <c r="G94" s="5">
        <f t="shared" si="5"/>
        <v>-8.35443037974684</v>
      </c>
    </row>
    <row r="95" s="1" customFormat="1" ht="15" spans="1:7">
      <c r="A95" s="5" t="s">
        <v>102</v>
      </c>
      <c r="B95" s="7">
        <v>0.0256</v>
      </c>
      <c r="C95" s="7">
        <v>0.0434</v>
      </c>
      <c r="D95" s="7">
        <v>0.0132</v>
      </c>
      <c r="E95" s="7">
        <f t="shared" si="6"/>
        <v>0.0274</v>
      </c>
      <c r="F95" s="5">
        <f t="shared" si="7"/>
        <v>0.0151802503273167</v>
      </c>
      <c r="G95" s="5">
        <f t="shared" si="5"/>
        <v>-2.57383966244726</v>
      </c>
    </row>
    <row r="96" s="1" customFormat="1" ht="15" spans="1:7">
      <c r="A96" s="5" t="s">
        <v>103</v>
      </c>
      <c r="B96" s="7">
        <v>0</v>
      </c>
      <c r="C96" s="7">
        <v>0</v>
      </c>
      <c r="D96" s="7">
        <v>0</v>
      </c>
      <c r="E96" s="7">
        <f t="shared" si="6"/>
        <v>0</v>
      </c>
      <c r="F96" s="5">
        <f t="shared" si="7"/>
        <v>0</v>
      </c>
      <c r="G96" s="5">
        <f t="shared" si="5"/>
        <v>-8.35443037974684</v>
      </c>
    </row>
    <row r="97" s="1" customFormat="1" ht="15" spans="1:7">
      <c r="A97" s="5" t="s">
        <v>104</v>
      </c>
      <c r="B97" s="7">
        <v>0</v>
      </c>
      <c r="C97" s="7">
        <v>0</v>
      </c>
      <c r="D97" s="7">
        <v>0</v>
      </c>
      <c r="E97" s="7">
        <f t="shared" si="6"/>
        <v>0</v>
      </c>
      <c r="F97" s="5">
        <f t="shared" si="7"/>
        <v>0</v>
      </c>
      <c r="G97" s="5">
        <f t="shared" si="5"/>
        <v>-8.35443037974684</v>
      </c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</sheetData>
  <mergeCells count="3">
    <mergeCell ref="A5:F5"/>
    <mergeCell ref="B6:E6"/>
    <mergeCell ref="A6:A7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workbookViewId="0">
      <selection activeCell="I20" sqref="I20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/>
      <c r="B1" s="6">
        <v>43373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113</v>
      </c>
      <c r="B5" s="9"/>
      <c r="C5" s="9"/>
      <c r="D5" s="9"/>
      <c r="E5" s="9"/>
      <c r="F5" s="9"/>
      <c r="G5" s="5"/>
    </row>
    <row r="6" s="2" customFormat="1" ht="15" spans="1:7">
      <c r="A6" s="9" t="s">
        <v>7</v>
      </c>
      <c r="B6" s="10" t="s">
        <v>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0.485</v>
      </c>
      <c r="C8" s="7">
        <v>0.4388</v>
      </c>
      <c r="D8" s="7">
        <v>0.4723</v>
      </c>
      <c r="E8" s="7">
        <f>AVERAGE(B8:D8)</f>
        <v>0.465366666666667</v>
      </c>
      <c r="F8" s="5">
        <f>STDEV(B8:D8)</f>
        <v>0.0238676210237496</v>
      </c>
      <c r="G8" s="5">
        <f>5*(E8-0.1312)/0.0394</f>
        <v>42.406937394247</v>
      </c>
    </row>
    <row r="9" s="2" customFormat="1" ht="15" spans="1:7">
      <c r="A9" s="5" t="s">
        <v>16</v>
      </c>
      <c r="B9" s="7">
        <v>0.5092</v>
      </c>
      <c r="C9" s="7">
        <v>0.498</v>
      </c>
      <c r="D9" s="7">
        <v>0.587</v>
      </c>
      <c r="E9" s="7">
        <f t="shared" ref="E9:E72" si="0">AVERAGE(B9:D9)</f>
        <v>0.5314</v>
      </c>
      <c r="F9" s="5">
        <f t="shared" ref="F9:F72" si="1">STDEV(B9:D9)</f>
        <v>0.0484755608528669</v>
      </c>
      <c r="G9" s="5">
        <f t="shared" ref="G9:G37" si="2">5*(E9-0.1312)/0.0394</f>
        <v>50.7868020304569</v>
      </c>
    </row>
    <row r="10" s="2" customFormat="1" ht="15" spans="1:7">
      <c r="A10" s="5" t="s">
        <v>17</v>
      </c>
      <c r="B10" s="7">
        <v>0.2782</v>
      </c>
      <c r="C10" s="7">
        <v>0.2687</v>
      </c>
      <c r="D10" s="7">
        <v>0.2465</v>
      </c>
      <c r="E10" s="7">
        <f t="shared" si="0"/>
        <v>0.264466666666667</v>
      </c>
      <c r="F10" s="5">
        <f t="shared" si="1"/>
        <v>0.0162684766752555</v>
      </c>
      <c r="G10" s="5">
        <f t="shared" si="2"/>
        <v>16.912013536379</v>
      </c>
    </row>
    <row r="11" s="2" customFormat="1" ht="15" spans="1:7">
      <c r="A11" s="5" t="s">
        <v>18</v>
      </c>
      <c r="B11" s="7">
        <v>0.1682</v>
      </c>
      <c r="C11" s="7">
        <v>0.1457</v>
      </c>
      <c r="D11" s="7">
        <v>0.2356</v>
      </c>
      <c r="E11" s="7">
        <f t="shared" si="0"/>
        <v>0.183166666666667</v>
      </c>
      <c r="F11" s="5">
        <f t="shared" si="1"/>
        <v>0.0467814421895406</v>
      </c>
      <c r="G11" s="5">
        <f t="shared" si="2"/>
        <v>6.59475465313029</v>
      </c>
    </row>
    <row r="12" s="2" customFormat="1" ht="15" spans="1:7">
      <c r="A12" s="5" t="s">
        <v>19</v>
      </c>
      <c r="B12" s="7">
        <v>0.3137</v>
      </c>
      <c r="C12" s="7">
        <v>0.438</v>
      </c>
      <c r="D12" s="7">
        <v>0.3959</v>
      </c>
      <c r="E12" s="7">
        <f t="shared" si="0"/>
        <v>0.382533333333333</v>
      </c>
      <c r="F12" s="5">
        <f t="shared" si="1"/>
        <v>0.0632188526733389</v>
      </c>
      <c r="G12" s="5">
        <f t="shared" si="2"/>
        <v>31.8950930626057</v>
      </c>
    </row>
    <row r="13" s="2" customFormat="1" ht="15" spans="1:7">
      <c r="A13" s="5" t="s">
        <v>20</v>
      </c>
      <c r="B13" s="7">
        <v>0.2138</v>
      </c>
      <c r="C13" s="7">
        <v>0.2346</v>
      </c>
      <c r="D13" s="7">
        <v>0.2188</v>
      </c>
      <c r="E13" s="7">
        <f t="shared" si="0"/>
        <v>0.2224</v>
      </c>
      <c r="F13" s="5">
        <f t="shared" si="1"/>
        <v>0.010857255638512</v>
      </c>
      <c r="G13" s="7">
        <f t="shared" si="2"/>
        <v>11.5736040609137</v>
      </c>
    </row>
    <row r="14" s="2" customFormat="1" ht="15" spans="1:7">
      <c r="A14" s="5" t="s">
        <v>21</v>
      </c>
      <c r="B14" s="7">
        <v>0.2954</v>
      </c>
      <c r="C14" s="7">
        <v>0.3456</v>
      </c>
      <c r="D14" s="7">
        <v>0.3433</v>
      </c>
      <c r="E14" s="7">
        <f t="shared" si="0"/>
        <v>0.3281</v>
      </c>
      <c r="F14" s="5">
        <f t="shared" si="1"/>
        <v>0.0283423711075838</v>
      </c>
      <c r="G14" s="5">
        <f t="shared" si="2"/>
        <v>24.9873096446701</v>
      </c>
    </row>
    <row r="15" s="2" customFormat="1" ht="15" spans="1:7">
      <c r="A15" s="5" t="s">
        <v>22</v>
      </c>
      <c r="B15" s="7"/>
      <c r="C15" s="7">
        <v>0.717</v>
      </c>
      <c r="D15" s="7">
        <v>0.5817</v>
      </c>
      <c r="E15" s="7">
        <f t="shared" si="0"/>
        <v>0.64935</v>
      </c>
      <c r="F15" s="5">
        <f t="shared" si="1"/>
        <v>0.0956715474945399</v>
      </c>
      <c r="G15" s="5">
        <f t="shared" si="2"/>
        <v>65.755076142132</v>
      </c>
    </row>
    <row r="16" s="2" customFormat="1" ht="15" spans="1:7">
      <c r="A16" s="5" t="s">
        <v>23</v>
      </c>
      <c r="B16" s="7">
        <v>0.2229</v>
      </c>
      <c r="C16" s="7">
        <v>0.2444</v>
      </c>
      <c r="D16" s="7">
        <v>0.2245</v>
      </c>
      <c r="E16" s="7">
        <f t="shared" si="0"/>
        <v>0.2306</v>
      </c>
      <c r="F16" s="5">
        <f t="shared" si="1"/>
        <v>0.0119778963094527</v>
      </c>
      <c r="G16" s="7">
        <f t="shared" si="2"/>
        <v>12.6142131979695</v>
      </c>
    </row>
    <row r="17" s="2" customFormat="1" ht="15" spans="1:7">
      <c r="A17" s="5" t="s">
        <v>24</v>
      </c>
      <c r="B17" s="7">
        <v>0.4841</v>
      </c>
      <c r="C17" s="7">
        <v>0.3657</v>
      </c>
      <c r="D17" s="7">
        <v>0.3912</v>
      </c>
      <c r="E17" s="7">
        <f t="shared" si="0"/>
        <v>0.413666666666667</v>
      </c>
      <c r="F17" s="5">
        <f t="shared" si="1"/>
        <v>0.0623153539132478</v>
      </c>
      <c r="G17" s="5">
        <f t="shared" si="2"/>
        <v>35.8460236886633</v>
      </c>
    </row>
    <row r="18" s="2" customFormat="1" ht="15" spans="1:7">
      <c r="A18" s="5" t="s">
        <v>25</v>
      </c>
      <c r="B18" s="7">
        <v>2.24</v>
      </c>
      <c r="C18" s="7">
        <v>2.3841</v>
      </c>
      <c r="D18" s="7">
        <v>2.3544</v>
      </c>
      <c r="E18" s="7">
        <f t="shared" si="0"/>
        <v>2.32616666666667</v>
      </c>
      <c r="F18" s="5">
        <f t="shared" si="1"/>
        <v>0.0760857630134135</v>
      </c>
      <c r="G18" s="5">
        <f t="shared" si="2"/>
        <v>278.549069373942</v>
      </c>
    </row>
    <row r="19" s="2" customFormat="1" ht="15" spans="1:7">
      <c r="A19" s="5" t="s">
        <v>26</v>
      </c>
      <c r="B19" s="7">
        <v>0.1904</v>
      </c>
      <c r="C19" s="7">
        <v>0.1877</v>
      </c>
      <c r="D19" s="7">
        <v>0.1148</v>
      </c>
      <c r="E19" s="7">
        <f t="shared" si="0"/>
        <v>0.1643</v>
      </c>
      <c r="F19" s="5">
        <f t="shared" si="1"/>
        <v>0.0428895092067979</v>
      </c>
      <c r="G19" s="7">
        <f t="shared" si="2"/>
        <v>4.2005076142132</v>
      </c>
    </row>
    <row r="20" s="2" customFormat="1" ht="15" spans="1:7">
      <c r="A20" s="5" t="s">
        <v>27</v>
      </c>
      <c r="B20" s="7">
        <v>0.1861</v>
      </c>
      <c r="C20" s="7">
        <v>0.1771</v>
      </c>
      <c r="D20" s="7">
        <v>0.1595</v>
      </c>
      <c r="E20" s="7">
        <f t="shared" si="0"/>
        <v>0.174233333333333</v>
      </c>
      <c r="F20" s="5">
        <f t="shared" si="1"/>
        <v>0.0135297203715869</v>
      </c>
      <c r="G20" s="5">
        <f t="shared" si="2"/>
        <v>5.46108291032149</v>
      </c>
    </row>
    <row r="21" s="2" customFormat="1" ht="15" spans="1:7">
      <c r="A21" s="5" t="s">
        <v>28</v>
      </c>
      <c r="B21" s="7">
        <v>0.2071</v>
      </c>
      <c r="C21" s="7">
        <v>0.1717</v>
      </c>
      <c r="D21" s="7">
        <v>0.1162</v>
      </c>
      <c r="E21" s="7">
        <f t="shared" si="0"/>
        <v>0.165</v>
      </c>
      <c r="F21" s="5">
        <f t="shared" si="1"/>
        <v>0.0458188825703989</v>
      </c>
      <c r="G21" s="5">
        <f t="shared" si="2"/>
        <v>4.28934010152284</v>
      </c>
    </row>
    <row r="22" s="2" customFormat="1" ht="15" spans="1:7">
      <c r="A22" s="5" t="s">
        <v>29</v>
      </c>
      <c r="B22" s="7">
        <v>0.2281</v>
      </c>
      <c r="C22" s="7">
        <v>0.2991</v>
      </c>
      <c r="D22" s="7">
        <v>0.2312</v>
      </c>
      <c r="E22" s="7">
        <f t="shared" si="0"/>
        <v>0.2528</v>
      </c>
      <c r="F22" s="5">
        <f t="shared" si="1"/>
        <v>0.0401269236299021</v>
      </c>
      <c r="G22" s="5">
        <f t="shared" si="2"/>
        <v>15.4314720812183</v>
      </c>
    </row>
    <row r="23" s="2" customFormat="1" ht="15" spans="1:7">
      <c r="A23" s="5" t="s">
        <v>30</v>
      </c>
      <c r="B23" s="7">
        <v>0.8684</v>
      </c>
      <c r="C23" s="7">
        <v>0.7792</v>
      </c>
      <c r="D23" s="7"/>
      <c r="E23" s="7">
        <f t="shared" si="0"/>
        <v>0.8238</v>
      </c>
      <c r="F23" s="5">
        <f t="shared" si="1"/>
        <v>0.06307392488184</v>
      </c>
      <c r="G23" s="5">
        <f t="shared" si="2"/>
        <v>87.8934010152284</v>
      </c>
    </row>
    <row r="24" s="2" customFormat="1" ht="15" spans="1:7">
      <c r="A24" s="5" t="s">
        <v>31</v>
      </c>
      <c r="B24" s="7">
        <v>0.2478</v>
      </c>
      <c r="C24" s="7">
        <v>0.2423</v>
      </c>
      <c r="D24" s="7">
        <v>0.2214</v>
      </c>
      <c r="E24" s="7">
        <f t="shared" si="0"/>
        <v>0.237166666666667</v>
      </c>
      <c r="F24" s="5">
        <f t="shared" si="1"/>
        <v>0.0139285079363632</v>
      </c>
      <c r="G24" s="5">
        <f t="shared" si="2"/>
        <v>13.4475465313029</v>
      </c>
    </row>
    <row r="25" s="2" customFormat="1" ht="15" spans="1:7">
      <c r="A25" s="5" t="s">
        <v>32</v>
      </c>
      <c r="B25" s="7">
        <v>0.2331</v>
      </c>
      <c r="C25" s="7">
        <v>0.2125</v>
      </c>
      <c r="D25" s="7">
        <v>0.1777</v>
      </c>
      <c r="E25" s="7">
        <f t="shared" si="0"/>
        <v>0.207766666666667</v>
      </c>
      <c r="F25" s="5">
        <f t="shared" si="1"/>
        <v>0.0280016666170664</v>
      </c>
      <c r="G25" s="5">
        <f t="shared" si="2"/>
        <v>9.7165820642978</v>
      </c>
    </row>
    <row r="26" s="2" customFormat="1" ht="15" spans="1:7">
      <c r="A26" s="5" t="s">
        <v>33</v>
      </c>
      <c r="B26" s="7">
        <v>0.1463</v>
      </c>
      <c r="C26" s="7">
        <v>0.1493</v>
      </c>
      <c r="D26" s="7">
        <v>0.1309</v>
      </c>
      <c r="E26" s="7">
        <f t="shared" si="0"/>
        <v>0.142166666666667</v>
      </c>
      <c r="F26" s="5">
        <f t="shared" si="1"/>
        <v>0.00987184548771573</v>
      </c>
      <c r="G26" s="5">
        <f t="shared" si="2"/>
        <v>1.3917089678511</v>
      </c>
    </row>
    <row r="27" s="2" customFormat="1" ht="15" spans="1:7">
      <c r="A27" s="5" t="s">
        <v>34</v>
      </c>
      <c r="B27" s="7">
        <v>0.1976</v>
      </c>
      <c r="C27" s="7">
        <v>0.1611</v>
      </c>
      <c r="D27" s="7">
        <v>0.2403</v>
      </c>
      <c r="E27" s="7">
        <f t="shared" si="0"/>
        <v>0.199666666666667</v>
      </c>
      <c r="F27" s="5">
        <f t="shared" si="1"/>
        <v>0.0396404254938482</v>
      </c>
      <c r="G27" s="7">
        <f t="shared" si="2"/>
        <v>8.68866328257191</v>
      </c>
    </row>
    <row r="28" s="2" customFormat="1" ht="15" spans="1:7">
      <c r="A28" s="5" t="s">
        <v>35</v>
      </c>
      <c r="B28" s="7">
        <v>0.2199</v>
      </c>
      <c r="C28" s="7">
        <v>0.2678</v>
      </c>
      <c r="D28" s="7">
        <v>0.2135</v>
      </c>
      <c r="E28" s="7">
        <f t="shared" si="0"/>
        <v>0.233733333333333</v>
      </c>
      <c r="F28" s="5">
        <f t="shared" si="1"/>
        <v>0.0296756353484358</v>
      </c>
      <c r="G28" s="5">
        <f t="shared" si="2"/>
        <v>13.0118443316413</v>
      </c>
    </row>
    <row r="29" s="2" customFormat="1" ht="15" spans="1:7">
      <c r="A29" s="5" t="s">
        <v>36</v>
      </c>
      <c r="B29" s="7">
        <v>0.0775</v>
      </c>
      <c r="C29" s="7">
        <v>0.0788</v>
      </c>
      <c r="D29" s="7">
        <v>0.0976</v>
      </c>
      <c r="E29" s="7">
        <f t="shared" si="0"/>
        <v>0.0846333333333333</v>
      </c>
      <c r="F29" s="5">
        <f t="shared" si="1"/>
        <v>0.0112482591245638</v>
      </c>
      <c r="G29" s="5">
        <f t="shared" si="2"/>
        <v>-5.90947546531303</v>
      </c>
    </row>
    <row r="30" s="2" customFormat="1" ht="15" spans="1:7">
      <c r="A30" s="5" t="s">
        <v>37</v>
      </c>
      <c r="B30" s="7">
        <v>0.2088</v>
      </c>
      <c r="C30" s="7">
        <v>0.2667</v>
      </c>
      <c r="D30" s="7">
        <v>0.3016</v>
      </c>
      <c r="E30" s="7">
        <f t="shared" si="0"/>
        <v>0.259033333333333</v>
      </c>
      <c r="F30" s="5">
        <f t="shared" si="1"/>
        <v>0.046872628828916</v>
      </c>
      <c r="G30" s="5">
        <f t="shared" si="2"/>
        <v>16.2225042301184</v>
      </c>
    </row>
    <row r="31" s="2" customFormat="1" ht="15" spans="1:7">
      <c r="A31" s="5" t="s">
        <v>38</v>
      </c>
      <c r="B31" s="7">
        <v>0.109</v>
      </c>
      <c r="C31" s="7">
        <v>0.0681</v>
      </c>
      <c r="D31" s="7">
        <v>0.081</v>
      </c>
      <c r="E31" s="7">
        <f t="shared" si="0"/>
        <v>0.0860333333333333</v>
      </c>
      <c r="F31" s="5">
        <f t="shared" si="1"/>
        <v>0.0209094077709851</v>
      </c>
      <c r="G31" s="5">
        <f t="shared" si="2"/>
        <v>-5.73181049069374</v>
      </c>
    </row>
    <row r="32" s="2" customFormat="1" ht="15" spans="1:7">
      <c r="A32" s="5" t="s">
        <v>39</v>
      </c>
      <c r="B32" s="7">
        <v>0.0996</v>
      </c>
      <c r="C32" s="7">
        <v>0.083</v>
      </c>
      <c r="D32" s="7">
        <v>0.0776</v>
      </c>
      <c r="E32" s="7">
        <f t="shared" si="0"/>
        <v>0.0867333333333333</v>
      </c>
      <c r="F32" s="5">
        <f t="shared" si="1"/>
        <v>0.0114653099972628</v>
      </c>
      <c r="G32" s="5">
        <f t="shared" si="2"/>
        <v>-5.6429780033841</v>
      </c>
    </row>
    <row r="33" s="2" customFormat="1" ht="15" spans="1:7">
      <c r="A33" s="5" t="s">
        <v>40</v>
      </c>
      <c r="B33" s="7">
        <v>0.3309</v>
      </c>
      <c r="C33" s="7">
        <v>0.2617</v>
      </c>
      <c r="D33" s="7">
        <v>0.2831</v>
      </c>
      <c r="E33" s="7">
        <f t="shared" si="0"/>
        <v>0.2919</v>
      </c>
      <c r="F33" s="5">
        <f t="shared" si="1"/>
        <v>0.0354293663505291</v>
      </c>
      <c r="G33" s="5">
        <f t="shared" si="2"/>
        <v>20.3934010152284</v>
      </c>
    </row>
    <row r="34" s="2" customFormat="1" ht="15" spans="1:7">
      <c r="A34" s="5" t="s">
        <v>41</v>
      </c>
      <c r="B34" s="7">
        <v>0.2529</v>
      </c>
      <c r="C34" s="7">
        <v>0.297</v>
      </c>
      <c r="D34" s="7">
        <v>0.1767</v>
      </c>
      <c r="E34" s="7">
        <f t="shared" si="0"/>
        <v>0.2422</v>
      </c>
      <c r="F34" s="5">
        <f t="shared" si="1"/>
        <v>0.0608595925060298</v>
      </c>
      <c r="G34" s="5">
        <f t="shared" si="2"/>
        <v>14.0862944162437</v>
      </c>
    </row>
    <row r="35" s="2" customFormat="1" ht="15" spans="1:7">
      <c r="A35" s="5" t="s">
        <v>42</v>
      </c>
      <c r="B35" s="7">
        <v>0.166</v>
      </c>
      <c r="C35" s="7">
        <v>0.1707</v>
      </c>
      <c r="D35" s="7">
        <v>0.0926</v>
      </c>
      <c r="E35" s="7">
        <f t="shared" si="0"/>
        <v>0.1431</v>
      </c>
      <c r="F35" s="5">
        <f t="shared" si="1"/>
        <v>0.0437973743505247</v>
      </c>
      <c r="G35" s="5">
        <f t="shared" si="2"/>
        <v>1.51015228426396</v>
      </c>
    </row>
    <row r="36" s="2" customFormat="1" ht="15" spans="1:7">
      <c r="A36" s="5" t="s">
        <v>43</v>
      </c>
      <c r="B36" s="7">
        <v>0.2117</v>
      </c>
      <c r="C36" s="7">
        <v>0.2233</v>
      </c>
      <c r="D36" s="7">
        <v>0.2377</v>
      </c>
      <c r="E36" s="7">
        <f t="shared" si="0"/>
        <v>0.224233333333333</v>
      </c>
      <c r="F36" s="5">
        <f t="shared" si="1"/>
        <v>0.0130251039663157</v>
      </c>
      <c r="G36" s="5">
        <f t="shared" si="2"/>
        <v>11.8062605752961</v>
      </c>
    </row>
    <row r="37" s="2" customFormat="1" ht="15" spans="1:7">
      <c r="A37" s="5" t="s">
        <v>44</v>
      </c>
      <c r="B37" s="7">
        <v>0.1224</v>
      </c>
      <c r="C37" s="7">
        <v>0.1318</v>
      </c>
      <c r="D37" s="7">
        <v>0.1549</v>
      </c>
      <c r="E37" s="7">
        <f t="shared" si="0"/>
        <v>0.136366666666667</v>
      </c>
      <c r="F37" s="5">
        <f t="shared" si="1"/>
        <v>0.016724333569184</v>
      </c>
      <c r="G37" s="5">
        <f t="shared" si="2"/>
        <v>0.655668358714042</v>
      </c>
    </row>
    <row r="38" s="2" customFormat="1" ht="15" spans="1:7">
      <c r="A38" s="5" t="s">
        <v>45</v>
      </c>
      <c r="B38" s="7">
        <v>0.3604</v>
      </c>
      <c r="C38" s="7">
        <v>0.3578</v>
      </c>
      <c r="D38" s="7">
        <v>0.3309</v>
      </c>
      <c r="E38" s="7">
        <f t="shared" si="0"/>
        <v>0.3497</v>
      </c>
      <c r="F38" s="5">
        <f t="shared" si="1"/>
        <v>0.0163330952363598</v>
      </c>
      <c r="G38" s="5">
        <f>5*(E38-0.0632)/0.0354</f>
        <v>40.4661016949153</v>
      </c>
    </row>
    <row r="39" s="2" customFormat="1" ht="15" spans="1:7">
      <c r="A39" s="5" t="s">
        <v>46</v>
      </c>
      <c r="B39" s="7">
        <v>0.0587</v>
      </c>
      <c r="C39" s="7">
        <v>0.0481</v>
      </c>
      <c r="D39" s="7">
        <v>0.0773</v>
      </c>
      <c r="E39" s="7">
        <f t="shared" si="0"/>
        <v>0.0613666666666667</v>
      </c>
      <c r="F39" s="5">
        <f t="shared" si="1"/>
        <v>0.0147815199940105</v>
      </c>
      <c r="G39" s="5">
        <f t="shared" ref="G39:G67" si="3">5*(E39-0.0632)/0.0354</f>
        <v>-0.258945386064032</v>
      </c>
    </row>
    <row r="40" s="2" customFormat="1" ht="15" spans="1:7">
      <c r="A40" s="5" t="s">
        <v>47</v>
      </c>
      <c r="B40" s="7">
        <v>0.2063</v>
      </c>
      <c r="C40" s="7">
        <v>0.1976</v>
      </c>
      <c r="D40" s="7">
        <v>0.1611</v>
      </c>
      <c r="E40" s="7">
        <f t="shared" si="0"/>
        <v>0.188333333333333</v>
      </c>
      <c r="F40" s="5">
        <f t="shared" si="1"/>
        <v>0.023982563110171</v>
      </c>
      <c r="G40" s="5">
        <f t="shared" si="3"/>
        <v>17.6741996233522</v>
      </c>
    </row>
    <row r="41" s="2" customFormat="1" ht="15" spans="1:7">
      <c r="A41" s="5" t="s">
        <v>48</v>
      </c>
      <c r="B41" s="7">
        <v>0.1537</v>
      </c>
      <c r="C41" s="7">
        <v>0.1283</v>
      </c>
      <c r="D41" s="7">
        <v>0.1452</v>
      </c>
      <c r="E41" s="7">
        <f t="shared" si="0"/>
        <v>0.1424</v>
      </c>
      <c r="F41" s="5">
        <f t="shared" si="1"/>
        <v>0.0129294238077341</v>
      </c>
      <c r="G41" s="5">
        <f t="shared" si="3"/>
        <v>11.1864406779661</v>
      </c>
    </row>
    <row r="42" s="2" customFormat="1" ht="15" spans="1:7">
      <c r="A42" s="5" t="s">
        <v>49</v>
      </c>
      <c r="B42" s="7">
        <v>0.0763</v>
      </c>
      <c r="C42" s="7">
        <v>0.0782</v>
      </c>
      <c r="D42" s="7">
        <v>0.00789999999999999</v>
      </c>
      <c r="E42" s="7">
        <f t="shared" si="0"/>
        <v>0.0541333333333333</v>
      </c>
      <c r="F42" s="5">
        <f t="shared" si="1"/>
        <v>0.040050509776198</v>
      </c>
      <c r="G42" s="5">
        <f t="shared" si="3"/>
        <v>-1.28060263653484</v>
      </c>
    </row>
    <row r="43" s="2" customFormat="1" ht="15" spans="1:7">
      <c r="A43" s="5" t="s">
        <v>50</v>
      </c>
      <c r="B43" s="7">
        <v>0.0758</v>
      </c>
      <c r="C43" s="7">
        <v>0.1057</v>
      </c>
      <c r="D43" s="7">
        <v>0.0982</v>
      </c>
      <c r="E43" s="7">
        <f t="shared" si="0"/>
        <v>0.0932333333333333</v>
      </c>
      <c r="F43" s="5">
        <f t="shared" si="1"/>
        <v>0.0155564563231262</v>
      </c>
      <c r="G43" s="5">
        <f t="shared" si="3"/>
        <v>4.24199623352166</v>
      </c>
    </row>
    <row r="44" s="2" customFormat="1" ht="15" spans="1:7">
      <c r="A44" s="5" t="s">
        <v>51</v>
      </c>
      <c r="B44" s="7">
        <v>0.2027</v>
      </c>
      <c r="C44" s="7">
        <v>0.2732</v>
      </c>
      <c r="D44" s="7">
        <v>0.166</v>
      </c>
      <c r="E44" s="7">
        <f t="shared" si="0"/>
        <v>0.213966666666667</v>
      </c>
      <c r="F44" s="5">
        <f t="shared" si="1"/>
        <v>0.0544808529057075</v>
      </c>
      <c r="G44" s="5">
        <f t="shared" si="3"/>
        <v>21.2947269303202</v>
      </c>
    </row>
    <row r="45" s="2" customFormat="1" ht="15" spans="1:7">
      <c r="A45" s="5" t="s">
        <v>52</v>
      </c>
      <c r="B45" s="7">
        <v>0.2332</v>
      </c>
      <c r="C45" s="7">
        <v>0.189</v>
      </c>
      <c r="D45" s="7">
        <v>0.2336</v>
      </c>
      <c r="E45" s="7">
        <f t="shared" si="0"/>
        <v>0.2186</v>
      </c>
      <c r="F45" s="5">
        <f t="shared" si="1"/>
        <v>0.0256351321432131</v>
      </c>
      <c r="G45" s="5">
        <f t="shared" si="3"/>
        <v>21.9491525423729</v>
      </c>
    </row>
    <row r="46" s="2" customFormat="1" ht="15" spans="1:7">
      <c r="A46" s="5" t="s">
        <v>53</v>
      </c>
      <c r="B46" s="7">
        <v>0.2863</v>
      </c>
      <c r="C46" s="7">
        <v>0.2919</v>
      </c>
      <c r="D46" s="7">
        <v>0.25</v>
      </c>
      <c r="E46" s="7">
        <f t="shared" si="0"/>
        <v>0.276066666666667</v>
      </c>
      <c r="F46" s="5">
        <f t="shared" si="1"/>
        <v>0.0227473808016073</v>
      </c>
      <c r="G46" s="5">
        <f t="shared" si="3"/>
        <v>30.0659133709981</v>
      </c>
    </row>
    <row r="47" s="2" customFormat="1" ht="15" spans="1:7">
      <c r="A47" s="5" t="s">
        <v>54</v>
      </c>
      <c r="B47" s="7">
        <v>0.1467</v>
      </c>
      <c r="C47" s="7">
        <v>0.2025</v>
      </c>
      <c r="D47" s="7">
        <v>0.1467</v>
      </c>
      <c r="E47" s="7">
        <f t="shared" si="0"/>
        <v>0.1653</v>
      </c>
      <c r="F47" s="5">
        <f t="shared" si="1"/>
        <v>0.0322161450207811</v>
      </c>
      <c r="G47" s="5">
        <f t="shared" si="3"/>
        <v>14.4209039548023</v>
      </c>
    </row>
    <row r="48" s="2" customFormat="1" ht="15" spans="1:7">
      <c r="A48" s="5" t="s">
        <v>55</v>
      </c>
      <c r="B48" s="7">
        <v>1.8918</v>
      </c>
      <c r="C48" s="7">
        <v>1.7738</v>
      </c>
      <c r="D48" s="7">
        <v>1.9313</v>
      </c>
      <c r="E48" s="7">
        <f t="shared" si="0"/>
        <v>1.86563333333333</v>
      </c>
      <c r="F48" s="5">
        <f t="shared" si="1"/>
        <v>0.0819456120444123</v>
      </c>
      <c r="G48" s="5">
        <f t="shared" si="3"/>
        <v>254.580979284369</v>
      </c>
    </row>
    <row r="49" s="2" customFormat="1" ht="15" spans="1:7">
      <c r="A49" s="5" t="s">
        <v>56</v>
      </c>
      <c r="B49" s="7">
        <v>0.1535</v>
      </c>
      <c r="C49" s="7">
        <v>0.091</v>
      </c>
      <c r="D49" s="7">
        <v>0.179</v>
      </c>
      <c r="E49" s="7">
        <f t="shared" si="0"/>
        <v>0.141166666666667</v>
      </c>
      <c r="F49" s="5">
        <f t="shared" si="1"/>
        <v>0.0452778459440523</v>
      </c>
      <c r="G49" s="5">
        <f t="shared" si="3"/>
        <v>11.0122410546139</v>
      </c>
    </row>
    <row r="50" s="2" customFormat="1" ht="15" spans="1:7">
      <c r="A50" s="5" t="s">
        <v>57</v>
      </c>
      <c r="B50" s="7">
        <v>0.137</v>
      </c>
      <c r="C50" s="7">
        <v>0.15</v>
      </c>
      <c r="D50" s="7">
        <v>0.1439</v>
      </c>
      <c r="E50" s="7">
        <f t="shared" si="0"/>
        <v>0.143633333333333</v>
      </c>
      <c r="F50" s="5">
        <f t="shared" si="1"/>
        <v>0.00650410127022429</v>
      </c>
      <c r="G50" s="5">
        <f t="shared" si="3"/>
        <v>11.3606403013183</v>
      </c>
    </row>
    <row r="51" s="2" customFormat="1" ht="15" spans="1:7">
      <c r="A51" s="5" t="s">
        <v>58</v>
      </c>
      <c r="B51" s="7">
        <v>0.177</v>
      </c>
      <c r="C51" s="7">
        <v>0.0853</v>
      </c>
      <c r="D51" s="7">
        <v>0.1755</v>
      </c>
      <c r="E51" s="7">
        <f t="shared" si="0"/>
        <v>0.145933333333333</v>
      </c>
      <c r="F51" s="5">
        <f t="shared" si="1"/>
        <v>0.052515362831588</v>
      </c>
      <c r="G51" s="5">
        <f t="shared" si="3"/>
        <v>11.6854990583804</v>
      </c>
    </row>
    <row r="52" s="2" customFormat="1" ht="15" spans="1:7">
      <c r="A52" s="5" t="s">
        <v>59</v>
      </c>
      <c r="B52" s="7">
        <v>0.1053</v>
      </c>
      <c r="C52" s="7">
        <v>0.2052</v>
      </c>
      <c r="D52" s="7">
        <v>0.1175</v>
      </c>
      <c r="E52" s="7">
        <f t="shared" si="0"/>
        <v>0.142666666666667</v>
      </c>
      <c r="F52" s="5">
        <f t="shared" si="1"/>
        <v>0.054497920449622</v>
      </c>
      <c r="G52" s="5">
        <f t="shared" si="3"/>
        <v>11.2241054613936</v>
      </c>
    </row>
    <row r="53" s="2" customFormat="1" ht="15" spans="1:7">
      <c r="A53" s="5" t="s">
        <v>60</v>
      </c>
      <c r="B53" s="7">
        <v>0.2318</v>
      </c>
      <c r="C53" s="7">
        <v>0.1303</v>
      </c>
      <c r="D53" s="7">
        <v>0.2129</v>
      </c>
      <c r="E53" s="7">
        <f t="shared" si="0"/>
        <v>0.191666666666667</v>
      </c>
      <c r="F53" s="5">
        <f t="shared" si="1"/>
        <v>0.0539787303790422</v>
      </c>
      <c r="G53" s="5">
        <f t="shared" si="3"/>
        <v>18.1450094161959</v>
      </c>
    </row>
    <row r="54" s="2" customFormat="1" ht="15" spans="1:7">
      <c r="A54" s="5" t="s">
        <v>61</v>
      </c>
      <c r="B54" s="7">
        <v>2.8336</v>
      </c>
      <c r="C54" s="7"/>
      <c r="D54" s="7">
        <v>2.4302</v>
      </c>
      <c r="E54" s="7">
        <f t="shared" si="0"/>
        <v>2.6319</v>
      </c>
      <c r="F54" s="5">
        <f t="shared" si="1"/>
        <v>0.285246875530653</v>
      </c>
      <c r="G54" s="5">
        <f t="shared" si="3"/>
        <v>362.810734463277</v>
      </c>
    </row>
    <row r="55" s="2" customFormat="1" ht="15" spans="1:7">
      <c r="A55" s="5" t="s">
        <v>62</v>
      </c>
      <c r="B55" s="7">
        <v>0</v>
      </c>
      <c r="C55" s="7">
        <v>0</v>
      </c>
      <c r="D55" s="7">
        <v>0</v>
      </c>
      <c r="E55" s="7">
        <f t="shared" si="0"/>
        <v>0</v>
      </c>
      <c r="F55" s="5">
        <f t="shared" si="1"/>
        <v>0</v>
      </c>
      <c r="G55" s="5">
        <f t="shared" si="3"/>
        <v>-8.92655367231639</v>
      </c>
    </row>
    <row r="56" s="2" customFormat="1" ht="15" spans="1:7">
      <c r="A56" s="5" t="s">
        <v>63</v>
      </c>
      <c r="B56" s="7">
        <v>0.1582</v>
      </c>
      <c r="C56" s="7">
        <v>0.1321</v>
      </c>
      <c r="D56" s="7">
        <v>0.0537</v>
      </c>
      <c r="E56" s="7">
        <f t="shared" si="0"/>
        <v>0.114666666666667</v>
      </c>
      <c r="F56" s="5">
        <f t="shared" si="1"/>
        <v>0.0543875292078371</v>
      </c>
      <c r="G56" s="5">
        <f t="shared" si="3"/>
        <v>7.26930320150659</v>
      </c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0"/>
        <v>0</v>
      </c>
      <c r="F57" s="5">
        <f t="shared" si="1"/>
        <v>0</v>
      </c>
      <c r="G57" s="5">
        <f t="shared" si="3"/>
        <v>-8.92655367231639</v>
      </c>
    </row>
    <row r="58" s="2" customFormat="1" ht="15" spans="1:7">
      <c r="A58" s="5" t="s">
        <v>65</v>
      </c>
      <c r="B58" s="7">
        <v>0.059</v>
      </c>
      <c r="C58" s="7">
        <v>0.0973</v>
      </c>
      <c r="D58" s="7">
        <v>0.0535</v>
      </c>
      <c r="E58" s="7">
        <f t="shared" si="0"/>
        <v>0.0699333333333333</v>
      </c>
      <c r="F58" s="5">
        <f t="shared" si="1"/>
        <v>0.0238592399990723</v>
      </c>
      <c r="G58" s="7">
        <f t="shared" si="3"/>
        <v>0.951035781544255</v>
      </c>
    </row>
    <row r="59" s="2" customFormat="1" ht="15" spans="1:7">
      <c r="A59" s="5" t="s">
        <v>66</v>
      </c>
      <c r="B59" s="7">
        <v>0.1037</v>
      </c>
      <c r="C59" s="7">
        <v>0.1007</v>
      </c>
      <c r="D59" s="7">
        <v>0.1514</v>
      </c>
      <c r="E59" s="7">
        <f t="shared" si="0"/>
        <v>0.1186</v>
      </c>
      <c r="F59" s="5">
        <f t="shared" si="1"/>
        <v>0.0284452104931568</v>
      </c>
      <c r="G59" s="5">
        <f t="shared" si="3"/>
        <v>7.82485875706215</v>
      </c>
    </row>
    <row r="60" s="2" customFormat="1" ht="15" spans="1:7">
      <c r="A60" s="5" t="s">
        <v>67</v>
      </c>
      <c r="B60" s="7">
        <v>0.2241</v>
      </c>
      <c r="C60" s="7">
        <v>0.3073</v>
      </c>
      <c r="D60" s="7">
        <v>0.2196</v>
      </c>
      <c r="E60" s="7">
        <f t="shared" si="0"/>
        <v>0.250333333333333</v>
      </c>
      <c r="F60" s="5">
        <f t="shared" si="1"/>
        <v>0.0493858616745049</v>
      </c>
      <c r="G60" s="7">
        <f t="shared" si="3"/>
        <v>26.4312617702448</v>
      </c>
    </row>
    <row r="61" s="2" customFormat="1" ht="15" spans="1:7">
      <c r="A61" s="5" t="s">
        <v>68</v>
      </c>
      <c r="B61" s="7">
        <v>0.1427</v>
      </c>
      <c r="C61" s="7">
        <v>0.1615</v>
      </c>
      <c r="D61" s="7">
        <v>0.2185</v>
      </c>
      <c r="E61" s="7">
        <f t="shared" si="0"/>
        <v>0.174233333333333</v>
      </c>
      <c r="F61" s="5">
        <f t="shared" si="1"/>
        <v>0.0394716776098171</v>
      </c>
      <c r="G61" s="5">
        <f t="shared" si="3"/>
        <v>15.6826741996234</v>
      </c>
    </row>
    <row r="62" s="2" customFormat="1" ht="15" spans="1:7">
      <c r="A62" s="5" t="s">
        <v>69</v>
      </c>
      <c r="B62" s="7">
        <v>0.0717</v>
      </c>
      <c r="C62" s="7">
        <v>0.0691</v>
      </c>
      <c r="D62" s="7">
        <v>0.0489</v>
      </c>
      <c r="E62" s="7">
        <f t="shared" si="0"/>
        <v>0.0632333333333333</v>
      </c>
      <c r="F62" s="5">
        <f t="shared" si="1"/>
        <v>0.0124809187695992</v>
      </c>
      <c r="G62" s="5">
        <f t="shared" si="3"/>
        <v>0.00470809792843443</v>
      </c>
    </row>
    <row r="63" s="2" customFormat="1" ht="15" spans="1:7">
      <c r="A63" s="5" t="s">
        <v>70</v>
      </c>
      <c r="B63" s="7">
        <v>0.119</v>
      </c>
      <c r="C63" s="7">
        <v>0.146</v>
      </c>
      <c r="D63" s="7">
        <v>0.1746</v>
      </c>
      <c r="E63" s="7">
        <f t="shared" si="0"/>
        <v>0.146533333333333</v>
      </c>
      <c r="F63" s="5">
        <f t="shared" si="1"/>
        <v>0.0278038366657074</v>
      </c>
      <c r="G63" s="5">
        <f t="shared" si="3"/>
        <v>11.7702448210923</v>
      </c>
    </row>
    <row r="64" s="2" customFormat="1" ht="15" spans="1:7">
      <c r="A64" s="5" t="s">
        <v>71</v>
      </c>
      <c r="B64" s="7">
        <v>0.1088</v>
      </c>
      <c r="C64" s="7">
        <v>0.1247</v>
      </c>
      <c r="D64" s="7">
        <v>0.147</v>
      </c>
      <c r="E64" s="7">
        <f t="shared" si="0"/>
        <v>0.126833333333333</v>
      </c>
      <c r="F64" s="5">
        <f t="shared" si="1"/>
        <v>0.019189146237739</v>
      </c>
      <c r="G64" s="5">
        <f t="shared" si="3"/>
        <v>8.98775894538606</v>
      </c>
    </row>
    <row r="65" s="2" customFormat="1" ht="15" spans="1:7">
      <c r="A65" s="5" t="s">
        <v>72</v>
      </c>
      <c r="B65" s="7">
        <v>0.1824</v>
      </c>
      <c r="C65" s="7">
        <v>0.2161</v>
      </c>
      <c r="D65" s="7">
        <v>0.1523</v>
      </c>
      <c r="E65" s="7">
        <f t="shared" si="0"/>
        <v>0.1836</v>
      </c>
      <c r="F65" s="5">
        <f t="shared" si="1"/>
        <v>0.0319169234106297</v>
      </c>
      <c r="G65" s="5">
        <f t="shared" si="3"/>
        <v>17.0056497175141</v>
      </c>
    </row>
    <row r="66" s="2" customFormat="1" ht="15" spans="1:7">
      <c r="A66" s="5" t="s">
        <v>73</v>
      </c>
      <c r="B66" s="7">
        <v>0</v>
      </c>
      <c r="C66" s="7">
        <v>0</v>
      </c>
      <c r="D66" s="7">
        <v>0</v>
      </c>
      <c r="E66" s="7">
        <f t="shared" si="0"/>
        <v>0</v>
      </c>
      <c r="F66" s="5">
        <f t="shared" si="1"/>
        <v>0</v>
      </c>
      <c r="G66" s="7">
        <f t="shared" si="3"/>
        <v>-8.92655367231639</v>
      </c>
    </row>
    <row r="67" s="2" customFormat="1" ht="15" spans="1:7">
      <c r="A67" s="5" t="s">
        <v>74</v>
      </c>
      <c r="B67" s="7">
        <v>2.6298</v>
      </c>
      <c r="C67" s="7">
        <v>2.7426</v>
      </c>
      <c r="D67" s="7">
        <v>2.5773</v>
      </c>
      <c r="E67" s="7">
        <f t="shared" si="0"/>
        <v>2.6499</v>
      </c>
      <c r="F67" s="5">
        <f t="shared" si="1"/>
        <v>0.0844631872474629</v>
      </c>
      <c r="G67" s="5">
        <f t="shared" si="3"/>
        <v>365.353107344633</v>
      </c>
    </row>
    <row r="68" s="1" customFormat="1" ht="15" spans="1:7">
      <c r="A68" s="5" t="s">
        <v>75</v>
      </c>
      <c r="B68" s="7">
        <v>0.1052</v>
      </c>
      <c r="C68" s="7">
        <v>0.0697</v>
      </c>
      <c r="D68" s="7">
        <v>0.0734</v>
      </c>
      <c r="E68" s="7">
        <f t="shared" si="0"/>
        <v>0.0827666666666667</v>
      </c>
      <c r="F68" s="5">
        <f t="shared" si="1"/>
        <v>0.0195157201592289</v>
      </c>
      <c r="G68" s="5">
        <f>5*(E68+0.0079)/0.0176</f>
        <v>25.7575757575758</v>
      </c>
    </row>
    <row r="69" s="1" customFormat="1" ht="15" spans="1:7">
      <c r="A69" s="5" t="s">
        <v>76</v>
      </c>
      <c r="B69" s="7">
        <v>0.0342</v>
      </c>
      <c r="C69" s="7">
        <v>0.0289</v>
      </c>
      <c r="D69" s="7">
        <v>0.0219</v>
      </c>
      <c r="E69" s="7">
        <f t="shared" si="0"/>
        <v>0.0283333333333333</v>
      </c>
      <c r="F69" s="5">
        <f t="shared" si="1"/>
        <v>0.00616954887599842</v>
      </c>
      <c r="G69" s="5">
        <f t="shared" ref="G69:G97" si="4">5*(E69+0.0079)/0.0176</f>
        <v>10.2935606060606</v>
      </c>
    </row>
    <row r="70" s="1" customFormat="1" ht="15" spans="1:7">
      <c r="A70" s="5" t="s">
        <v>77</v>
      </c>
      <c r="B70" s="7">
        <v>0</v>
      </c>
      <c r="C70" s="7">
        <v>0</v>
      </c>
      <c r="D70" s="7">
        <v>0</v>
      </c>
      <c r="E70" s="7">
        <f t="shared" si="0"/>
        <v>0</v>
      </c>
      <c r="F70" s="5">
        <f t="shared" si="1"/>
        <v>0</v>
      </c>
      <c r="G70" s="5">
        <f t="shared" si="4"/>
        <v>2.24431818181818</v>
      </c>
    </row>
    <row r="71" s="1" customFormat="1" ht="15" spans="1:7">
      <c r="A71" s="5" t="s">
        <v>78</v>
      </c>
      <c r="B71" s="7">
        <v>0</v>
      </c>
      <c r="C71" s="7">
        <v>0</v>
      </c>
      <c r="D71" s="7">
        <v>0</v>
      </c>
      <c r="E71" s="7">
        <f t="shared" si="0"/>
        <v>0</v>
      </c>
      <c r="F71" s="5">
        <f t="shared" si="1"/>
        <v>0</v>
      </c>
      <c r="G71" s="5">
        <f t="shared" si="4"/>
        <v>2.24431818181818</v>
      </c>
    </row>
    <row r="72" s="1" customFormat="1" ht="15" spans="1:7">
      <c r="A72" s="5" t="s">
        <v>79</v>
      </c>
      <c r="B72" s="7">
        <v>0</v>
      </c>
      <c r="C72" s="7">
        <v>0</v>
      </c>
      <c r="D72" s="7">
        <v>0</v>
      </c>
      <c r="E72" s="7">
        <f t="shared" si="0"/>
        <v>0</v>
      </c>
      <c r="F72" s="5">
        <f t="shared" si="1"/>
        <v>0</v>
      </c>
      <c r="G72" s="5">
        <f t="shared" si="4"/>
        <v>2.24431818181818</v>
      </c>
    </row>
    <row r="73" s="1" customFormat="1" ht="15" spans="1:7">
      <c r="A73" s="5" t="s">
        <v>80</v>
      </c>
      <c r="B73" s="7">
        <v>0.0141</v>
      </c>
      <c r="C73" s="7">
        <v>0.0121</v>
      </c>
      <c r="D73" s="7">
        <v>0.0191</v>
      </c>
      <c r="E73" s="7">
        <f t="shared" ref="E73:E97" si="5">AVERAGE(B73:D73)</f>
        <v>0.0151</v>
      </c>
      <c r="F73" s="5">
        <f t="shared" ref="F73:F97" si="6">STDEV(B73:D73)</f>
        <v>0.00360555127546399</v>
      </c>
      <c r="G73" s="5">
        <f t="shared" si="4"/>
        <v>6.53409090909091</v>
      </c>
    </row>
    <row r="74" s="1" customFormat="1" ht="15" spans="1:7">
      <c r="A74" s="5" t="s">
        <v>81</v>
      </c>
      <c r="B74" s="7">
        <v>0.0365</v>
      </c>
      <c r="C74" s="7">
        <v>0.0682</v>
      </c>
      <c r="D74" s="7">
        <v>0.0119</v>
      </c>
      <c r="E74" s="7">
        <f t="shared" si="5"/>
        <v>0.0388666666666667</v>
      </c>
      <c r="F74" s="5">
        <f t="shared" si="6"/>
        <v>0.028224516529665</v>
      </c>
      <c r="G74" s="5">
        <f t="shared" si="4"/>
        <v>13.2859848484848</v>
      </c>
    </row>
    <row r="75" s="1" customFormat="1" ht="15" spans="1:7">
      <c r="A75" s="5" t="s">
        <v>82</v>
      </c>
      <c r="B75" s="7">
        <v>1.2153</v>
      </c>
      <c r="C75" s="7">
        <v>1.3411</v>
      </c>
      <c r="D75" s="7">
        <v>1.2285</v>
      </c>
      <c r="E75" s="7">
        <f t="shared" si="5"/>
        <v>1.26163333333333</v>
      </c>
      <c r="F75" s="5">
        <f t="shared" si="6"/>
        <v>0.0691359048059207</v>
      </c>
      <c r="G75" s="5">
        <f t="shared" si="4"/>
        <v>360.662878787879</v>
      </c>
    </row>
    <row r="76" s="1" customFormat="1" ht="15" spans="1:7">
      <c r="A76" s="5" t="s">
        <v>83</v>
      </c>
      <c r="B76" s="7">
        <v>1.7127</v>
      </c>
      <c r="C76" s="7">
        <v>1.8263</v>
      </c>
      <c r="D76" s="7">
        <v>1.6053</v>
      </c>
      <c r="E76" s="7">
        <f t="shared" si="5"/>
        <v>1.71476666666667</v>
      </c>
      <c r="F76" s="5">
        <f t="shared" si="6"/>
        <v>0.110514493770425</v>
      </c>
      <c r="G76" s="5">
        <f t="shared" si="4"/>
        <v>489.393939393939</v>
      </c>
    </row>
    <row r="77" s="1" customFormat="1" ht="15" spans="1:7">
      <c r="A77" s="5" t="s">
        <v>84</v>
      </c>
      <c r="B77" s="7">
        <v>1.7802</v>
      </c>
      <c r="C77" s="7">
        <v>1.8486</v>
      </c>
      <c r="D77" s="7">
        <v>1.9479</v>
      </c>
      <c r="E77" s="7">
        <f t="shared" si="5"/>
        <v>1.8589</v>
      </c>
      <c r="F77" s="5">
        <f t="shared" si="6"/>
        <v>0.0843231284998368</v>
      </c>
      <c r="G77" s="5">
        <f t="shared" si="4"/>
        <v>530.340909090909</v>
      </c>
    </row>
    <row r="78" s="1" customFormat="1" ht="15" spans="1:7">
      <c r="A78" s="5" t="s">
        <v>85</v>
      </c>
      <c r="B78" s="7">
        <v>0</v>
      </c>
      <c r="C78" s="7">
        <v>0</v>
      </c>
      <c r="D78" s="7">
        <v>0</v>
      </c>
      <c r="E78" s="7">
        <f t="shared" si="5"/>
        <v>0</v>
      </c>
      <c r="F78" s="5">
        <f t="shared" si="6"/>
        <v>0</v>
      </c>
      <c r="G78" s="5">
        <f t="shared" si="4"/>
        <v>2.24431818181818</v>
      </c>
    </row>
    <row r="79" s="1" customFormat="1" ht="15" spans="1:7">
      <c r="A79" s="5" t="s">
        <v>86</v>
      </c>
      <c r="B79" s="7">
        <v>0.0226</v>
      </c>
      <c r="C79" s="7">
        <v>0.0294</v>
      </c>
      <c r="D79" s="7">
        <v>0.0229</v>
      </c>
      <c r="E79" s="7">
        <f t="shared" si="5"/>
        <v>0.0249666666666667</v>
      </c>
      <c r="F79" s="5">
        <f t="shared" si="6"/>
        <v>0.00384230833397495</v>
      </c>
      <c r="G79" s="5">
        <f t="shared" si="4"/>
        <v>9.33712121212121</v>
      </c>
    </row>
    <row r="80" s="1" customFormat="1" ht="15" spans="1:7">
      <c r="A80" s="5" t="s">
        <v>87</v>
      </c>
      <c r="B80" s="7">
        <v>0</v>
      </c>
      <c r="C80" s="7">
        <v>0</v>
      </c>
      <c r="D80" s="7">
        <v>0</v>
      </c>
      <c r="E80" s="7">
        <f t="shared" si="5"/>
        <v>0</v>
      </c>
      <c r="F80" s="5">
        <f t="shared" si="6"/>
        <v>0</v>
      </c>
      <c r="G80" s="5">
        <f t="shared" si="4"/>
        <v>2.24431818181818</v>
      </c>
    </row>
    <row r="81" s="1" customFormat="1" ht="15" spans="1:7">
      <c r="A81" s="5" t="s">
        <v>88</v>
      </c>
      <c r="B81" s="7">
        <v>0</v>
      </c>
      <c r="C81" s="7">
        <v>0</v>
      </c>
      <c r="D81" s="7">
        <v>0</v>
      </c>
      <c r="E81" s="7">
        <f t="shared" si="5"/>
        <v>0</v>
      </c>
      <c r="F81" s="5">
        <f t="shared" si="6"/>
        <v>0</v>
      </c>
      <c r="G81" s="5">
        <f t="shared" si="4"/>
        <v>2.24431818181818</v>
      </c>
    </row>
    <row r="82" s="1" customFormat="1" ht="15" spans="1:7">
      <c r="A82" s="5" t="s">
        <v>89</v>
      </c>
      <c r="B82" s="7">
        <v>0.0558</v>
      </c>
      <c r="C82" s="7">
        <v>0.074</v>
      </c>
      <c r="D82" s="7">
        <v>0.0714</v>
      </c>
      <c r="E82" s="7">
        <f t="shared" si="5"/>
        <v>0.0670666666666667</v>
      </c>
      <c r="F82" s="5">
        <f t="shared" si="6"/>
        <v>0.00984344113272047</v>
      </c>
      <c r="G82" s="5">
        <f t="shared" si="4"/>
        <v>21.2973484848485</v>
      </c>
    </row>
    <row r="83" s="1" customFormat="1" ht="15" spans="1:7">
      <c r="A83" s="5" t="s">
        <v>90</v>
      </c>
      <c r="B83" s="7">
        <v>0.126</v>
      </c>
      <c r="C83" s="7">
        <v>0.128</v>
      </c>
      <c r="D83" s="7">
        <v>0.1263</v>
      </c>
      <c r="E83" s="7">
        <f t="shared" si="5"/>
        <v>0.126766666666667</v>
      </c>
      <c r="F83" s="5">
        <f t="shared" si="6"/>
        <v>0.0010785793124909</v>
      </c>
      <c r="G83" s="5">
        <f t="shared" si="4"/>
        <v>38.2575757575758</v>
      </c>
    </row>
    <row r="84" s="1" customFormat="1" ht="15" spans="1:7">
      <c r="A84" s="5" t="s">
        <v>91</v>
      </c>
      <c r="B84" s="7">
        <v>0.0435</v>
      </c>
      <c r="C84" s="7">
        <v>0.0471</v>
      </c>
      <c r="D84" s="7">
        <v>0.0332</v>
      </c>
      <c r="E84" s="7">
        <f t="shared" si="5"/>
        <v>0.0412666666666667</v>
      </c>
      <c r="F84" s="5">
        <f t="shared" si="6"/>
        <v>0.00721410655128779</v>
      </c>
      <c r="G84" s="5">
        <f t="shared" si="4"/>
        <v>13.967803030303</v>
      </c>
    </row>
    <row r="85" s="1" customFormat="1" ht="15" spans="1:7">
      <c r="A85" s="5" t="s">
        <v>92</v>
      </c>
      <c r="B85" s="7">
        <v>0.0516</v>
      </c>
      <c r="C85" s="7">
        <v>0.0243</v>
      </c>
      <c r="D85" s="7">
        <v>0.0405</v>
      </c>
      <c r="E85" s="7">
        <f t="shared" si="5"/>
        <v>0.0388</v>
      </c>
      <c r="F85" s="5">
        <f t="shared" si="6"/>
        <v>0.0137291660343955</v>
      </c>
      <c r="G85" s="5">
        <f t="shared" si="4"/>
        <v>13.2670454545455</v>
      </c>
    </row>
    <row r="86" s="1" customFormat="1" ht="15" spans="1:7">
      <c r="A86" s="5" t="s">
        <v>93</v>
      </c>
      <c r="B86" s="7">
        <v>0.0195</v>
      </c>
      <c r="C86" s="7">
        <v>0.0226</v>
      </c>
      <c r="D86" s="7">
        <v>0.0123</v>
      </c>
      <c r="E86" s="7">
        <f t="shared" si="5"/>
        <v>0.0181333333333333</v>
      </c>
      <c r="F86" s="5">
        <f t="shared" si="6"/>
        <v>0.00528425333735366</v>
      </c>
      <c r="G86" s="5">
        <f t="shared" si="4"/>
        <v>7.39583333333333</v>
      </c>
    </row>
    <row r="87" s="1" customFormat="1" ht="15" spans="1:7">
      <c r="A87" s="5" t="s">
        <v>94</v>
      </c>
      <c r="B87" s="7">
        <v>0</v>
      </c>
      <c r="C87" s="7">
        <v>0</v>
      </c>
      <c r="D87" s="7">
        <v>0</v>
      </c>
      <c r="E87" s="7">
        <f t="shared" si="5"/>
        <v>0</v>
      </c>
      <c r="F87" s="5">
        <f t="shared" si="6"/>
        <v>0</v>
      </c>
      <c r="G87" s="5">
        <f t="shared" si="4"/>
        <v>2.24431818181818</v>
      </c>
    </row>
    <row r="88" s="1" customFormat="1" ht="15" spans="1:7">
      <c r="A88" s="5" t="s">
        <v>95</v>
      </c>
      <c r="B88" s="7">
        <v>0</v>
      </c>
      <c r="C88" s="7">
        <v>0</v>
      </c>
      <c r="D88" s="7">
        <v>0</v>
      </c>
      <c r="E88" s="7">
        <f t="shared" si="5"/>
        <v>0</v>
      </c>
      <c r="F88" s="5">
        <f t="shared" si="6"/>
        <v>0</v>
      </c>
      <c r="G88" s="5">
        <f t="shared" si="4"/>
        <v>2.24431818181818</v>
      </c>
    </row>
    <row r="89" s="1" customFormat="1" ht="15" spans="1:7">
      <c r="A89" s="5" t="s">
        <v>96</v>
      </c>
      <c r="B89" s="7">
        <v>1.112</v>
      </c>
      <c r="C89" s="7"/>
      <c r="D89" s="7">
        <v>1.1604</v>
      </c>
      <c r="E89" s="7">
        <f t="shared" si="5"/>
        <v>1.1362</v>
      </c>
      <c r="F89" s="5">
        <f t="shared" si="6"/>
        <v>0.0342239682094289</v>
      </c>
      <c r="G89" s="5">
        <f t="shared" si="4"/>
        <v>325.028409090909</v>
      </c>
    </row>
    <row r="90" s="1" customFormat="1" ht="15" spans="1:7">
      <c r="A90" s="5" t="s">
        <v>97</v>
      </c>
      <c r="B90" s="7">
        <v>0.0273</v>
      </c>
      <c r="C90" s="7">
        <v>0.0618</v>
      </c>
      <c r="D90" s="7">
        <v>0.0214</v>
      </c>
      <c r="E90" s="7">
        <f t="shared" si="5"/>
        <v>0.0368333333333333</v>
      </c>
      <c r="F90" s="5">
        <f t="shared" si="6"/>
        <v>0.0218220836157626</v>
      </c>
      <c r="G90" s="7">
        <f t="shared" si="4"/>
        <v>12.7083333333333</v>
      </c>
    </row>
    <row r="91" s="1" customFormat="1" ht="15" spans="1:7">
      <c r="A91" s="5" t="s">
        <v>98</v>
      </c>
      <c r="B91" s="7">
        <v>0.0209</v>
      </c>
      <c r="C91" s="7">
        <v>0.0240999999999999</v>
      </c>
      <c r="D91" s="7">
        <v>0.0197</v>
      </c>
      <c r="E91" s="7">
        <f t="shared" si="5"/>
        <v>0.0215666666666666</v>
      </c>
      <c r="F91" s="5">
        <f t="shared" si="6"/>
        <v>0.00227449628123088</v>
      </c>
      <c r="G91" s="7">
        <f t="shared" si="4"/>
        <v>8.37121212121211</v>
      </c>
    </row>
    <row r="92" s="1" customFormat="1" ht="15" spans="1:7">
      <c r="A92" s="5" t="s">
        <v>99</v>
      </c>
      <c r="B92" s="7">
        <v>1.7583</v>
      </c>
      <c r="C92" s="7">
        <v>1.9099</v>
      </c>
      <c r="D92" s="7">
        <v>1.8392</v>
      </c>
      <c r="E92" s="7">
        <f t="shared" si="5"/>
        <v>1.8358</v>
      </c>
      <c r="F92" s="5">
        <f t="shared" si="6"/>
        <v>0.0758571684153844</v>
      </c>
      <c r="G92" s="7">
        <f t="shared" si="4"/>
        <v>523.778409090909</v>
      </c>
    </row>
    <row r="93" s="1" customFormat="1" ht="15" spans="1:7">
      <c r="A93" s="5" t="s">
        <v>100</v>
      </c>
      <c r="B93" s="7">
        <v>0.4405</v>
      </c>
      <c r="C93" s="7">
        <v>0.3804</v>
      </c>
      <c r="D93" s="7">
        <v>0.3628</v>
      </c>
      <c r="E93" s="7">
        <f t="shared" si="5"/>
        <v>0.394566666666667</v>
      </c>
      <c r="F93" s="5">
        <f t="shared" si="6"/>
        <v>0.0407411749135114</v>
      </c>
      <c r="G93" s="5">
        <f t="shared" si="4"/>
        <v>114.337121212121</v>
      </c>
    </row>
    <row r="94" s="1" customFormat="1" ht="15" spans="1:7">
      <c r="A94" s="5" t="s">
        <v>101</v>
      </c>
      <c r="B94" s="7">
        <v>0</v>
      </c>
      <c r="C94" s="7">
        <v>0</v>
      </c>
      <c r="D94" s="7">
        <v>0</v>
      </c>
      <c r="E94" s="7">
        <f t="shared" si="5"/>
        <v>0</v>
      </c>
      <c r="F94" s="5">
        <f t="shared" si="6"/>
        <v>0</v>
      </c>
      <c r="G94" s="5">
        <f t="shared" si="4"/>
        <v>2.24431818181818</v>
      </c>
    </row>
    <row r="95" s="1" customFormat="1" ht="15" spans="1:7">
      <c r="A95" s="5" t="s">
        <v>102</v>
      </c>
      <c r="B95" s="7">
        <v>0.0837</v>
      </c>
      <c r="C95" s="7">
        <v>0.085</v>
      </c>
      <c r="D95" s="7">
        <v>0.0855</v>
      </c>
      <c r="E95" s="7">
        <f t="shared" si="5"/>
        <v>0.0847333333333333</v>
      </c>
      <c r="F95" s="5">
        <f t="shared" si="6"/>
        <v>0.000929157324317762</v>
      </c>
      <c r="G95" s="5">
        <f t="shared" si="4"/>
        <v>26.3162878787879</v>
      </c>
    </row>
    <row r="96" s="1" customFormat="1" ht="15" spans="1:7">
      <c r="A96" s="5" t="s">
        <v>103</v>
      </c>
      <c r="B96" s="7">
        <v>0</v>
      </c>
      <c r="C96" s="7">
        <v>0</v>
      </c>
      <c r="D96" s="7">
        <v>0</v>
      </c>
      <c r="E96" s="7">
        <f t="shared" si="5"/>
        <v>0</v>
      </c>
      <c r="F96" s="5">
        <f t="shared" si="6"/>
        <v>0</v>
      </c>
      <c r="G96" s="5">
        <f t="shared" si="4"/>
        <v>2.24431818181818</v>
      </c>
    </row>
    <row r="97" s="1" customFormat="1" ht="15" spans="1:7">
      <c r="A97" s="5" t="s">
        <v>104</v>
      </c>
      <c r="B97" s="7">
        <v>0</v>
      </c>
      <c r="C97" s="7">
        <v>0</v>
      </c>
      <c r="D97" s="7">
        <v>0</v>
      </c>
      <c r="E97" s="7">
        <f t="shared" si="5"/>
        <v>0</v>
      </c>
      <c r="F97" s="5">
        <f t="shared" si="6"/>
        <v>0</v>
      </c>
      <c r="G97" s="5">
        <f t="shared" si="4"/>
        <v>2.24431818181818</v>
      </c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</sheetData>
  <mergeCells count="3">
    <mergeCell ref="A5:F5"/>
    <mergeCell ref="B6:E6"/>
    <mergeCell ref="A6:A7"/>
  </mergeCell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workbookViewId="0">
      <selection activeCell="A1" sqref="$A1:$XFD1048576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43381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114</v>
      </c>
      <c r="B5" s="9"/>
      <c r="C5" s="9"/>
      <c r="D5" s="9"/>
      <c r="E5" s="9"/>
      <c r="F5" s="9"/>
      <c r="G5" s="5"/>
    </row>
    <row r="6" s="2" customFormat="1" ht="15" spans="1:7">
      <c r="A6" s="9" t="s">
        <v>7</v>
      </c>
      <c r="B6" s="10" t="s">
        <v>108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0.3924</v>
      </c>
      <c r="C8" s="7">
        <v>0.3342</v>
      </c>
      <c r="D8" s="7">
        <v>0.3395</v>
      </c>
      <c r="E8" s="7">
        <f>AVERAGE(B8:D8)</f>
        <v>0.355366666666667</v>
      </c>
      <c r="F8" s="5">
        <f>STDEV(B8:D8)</f>
        <v>0.0321811021149577</v>
      </c>
      <c r="G8" s="5">
        <f>5*(E8-0.08)/0.0168</f>
        <v>81.9543650793651</v>
      </c>
    </row>
    <row r="9" s="2" customFormat="1" ht="15" spans="1:7">
      <c r="A9" s="5" t="s">
        <v>16</v>
      </c>
      <c r="B9" s="7">
        <v>0.504</v>
      </c>
      <c r="C9" s="7">
        <v>0.4368</v>
      </c>
      <c r="D9" s="7">
        <v>0.4789</v>
      </c>
      <c r="E9" s="7">
        <f t="shared" ref="E9:E72" si="0">AVERAGE(B9:D9)</f>
        <v>0.473233333333333</v>
      </c>
      <c r="F9" s="5">
        <f t="shared" ref="F9:F72" si="1">STDEV(B9:D9)</f>
        <v>0.0339564917701068</v>
      </c>
      <c r="G9" s="5">
        <f t="shared" ref="G9:G37" si="2">5*(E9-0.08)/0.0168</f>
        <v>117.03373015873</v>
      </c>
    </row>
    <row r="10" s="2" customFormat="1" ht="15" spans="1:7">
      <c r="A10" s="5" t="s">
        <v>17</v>
      </c>
      <c r="B10" s="7">
        <v>0.2534</v>
      </c>
      <c r="C10" s="7">
        <v>0.2521</v>
      </c>
      <c r="D10" s="7">
        <v>0.2181</v>
      </c>
      <c r="E10" s="7">
        <f t="shared" si="0"/>
        <v>0.2412</v>
      </c>
      <c r="F10" s="5">
        <f t="shared" si="1"/>
        <v>0.0200157438033164</v>
      </c>
      <c r="G10" s="5">
        <f t="shared" si="2"/>
        <v>47.9761904761905</v>
      </c>
    </row>
    <row r="11" s="2" customFormat="1" ht="15" spans="1:7">
      <c r="A11" s="5" t="s">
        <v>18</v>
      </c>
      <c r="B11" s="7">
        <v>0.2416</v>
      </c>
      <c r="C11" s="7">
        <v>0.2471</v>
      </c>
      <c r="D11" s="7">
        <v>0.2537</v>
      </c>
      <c r="E11" s="7">
        <f t="shared" si="0"/>
        <v>0.247466666666667</v>
      </c>
      <c r="F11" s="5">
        <f t="shared" si="1"/>
        <v>0.0060583276020147</v>
      </c>
      <c r="G11" s="5">
        <f t="shared" si="2"/>
        <v>49.8412698412698</v>
      </c>
    </row>
    <row r="12" s="2" customFormat="1" ht="15" spans="1:7">
      <c r="A12" s="5" t="s">
        <v>19</v>
      </c>
      <c r="B12" s="7">
        <v>0.3239</v>
      </c>
      <c r="C12" s="7">
        <v>0.3142</v>
      </c>
      <c r="D12" s="7">
        <v>0.3147</v>
      </c>
      <c r="E12" s="7">
        <f t="shared" si="0"/>
        <v>0.3176</v>
      </c>
      <c r="F12" s="5">
        <f t="shared" si="1"/>
        <v>0.00546168472176857</v>
      </c>
      <c r="G12" s="5">
        <f t="shared" si="2"/>
        <v>70.7142857142857</v>
      </c>
    </row>
    <row r="13" s="2" customFormat="1" ht="15" spans="1:7">
      <c r="A13" s="5" t="s">
        <v>20</v>
      </c>
      <c r="B13" s="7">
        <v>0.2438</v>
      </c>
      <c r="C13" s="7">
        <v>0.2011</v>
      </c>
      <c r="D13" s="7">
        <v>0.1982</v>
      </c>
      <c r="E13" s="7">
        <f t="shared" si="0"/>
        <v>0.214366666666667</v>
      </c>
      <c r="F13" s="5">
        <f t="shared" si="1"/>
        <v>0.0255312227152037</v>
      </c>
      <c r="G13" s="7">
        <f t="shared" si="2"/>
        <v>39.9900793650794</v>
      </c>
    </row>
    <row r="14" s="2" customFormat="1" ht="15" spans="1:7">
      <c r="A14" s="5" t="s">
        <v>21</v>
      </c>
      <c r="B14" s="7">
        <v>0.2959</v>
      </c>
      <c r="C14" s="7">
        <v>0.294</v>
      </c>
      <c r="D14" s="7">
        <v>0.2428</v>
      </c>
      <c r="E14" s="7">
        <f t="shared" si="0"/>
        <v>0.277566666666667</v>
      </c>
      <c r="F14" s="5">
        <f t="shared" si="1"/>
        <v>0.0301238001144167</v>
      </c>
      <c r="G14" s="5">
        <f t="shared" si="2"/>
        <v>58.7996031746032</v>
      </c>
    </row>
    <row r="15" s="2" customFormat="1" ht="15" spans="1:7">
      <c r="A15" s="5" t="s">
        <v>22</v>
      </c>
      <c r="B15" s="7">
        <v>0.9687</v>
      </c>
      <c r="C15" s="7">
        <v>0.9257</v>
      </c>
      <c r="D15" s="7">
        <v>0.8311</v>
      </c>
      <c r="E15" s="7">
        <f t="shared" si="0"/>
        <v>0.9085</v>
      </c>
      <c r="F15" s="5">
        <f t="shared" si="1"/>
        <v>0.0703940338381031</v>
      </c>
      <c r="G15" s="5">
        <f t="shared" si="2"/>
        <v>246.577380952381</v>
      </c>
    </row>
    <row r="16" s="2" customFormat="1" ht="15" spans="1:7">
      <c r="A16" s="5" t="s">
        <v>23</v>
      </c>
      <c r="B16" s="7">
        <v>0.1981</v>
      </c>
      <c r="C16" s="7">
        <v>0.2572</v>
      </c>
      <c r="D16" s="7">
        <v>0.2019</v>
      </c>
      <c r="E16" s="7">
        <f t="shared" si="0"/>
        <v>0.219066666666667</v>
      </c>
      <c r="F16" s="5">
        <f t="shared" si="1"/>
        <v>0.0330790467416057</v>
      </c>
      <c r="G16" s="7">
        <f t="shared" si="2"/>
        <v>41.3888888888889</v>
      </c>
    </row>
    <row r="17" s="2" customFormat="1" ht="15" spans="1:7">
      <c r="A17" s="5" t="s">
        <v>24</v>
      </c>
      <c r="B17" s="7">
        <v>0.4161</v>
      </c>
      <c r="C17" s="7">
        <v>0.4938</v>
      </c>
      <c r="D17" s="7">
        <v>0.3801</v>
      </c>
      <c r="E17" s="7">
        <f t="shared" si="0"/>
        <v>0.43</v>
      </c>
      <c r="F17" s="5">
        <f t="shared" si="1"/>
        <v>0.0581104981909465</v>
      </c>
      <c r="G17" s="5">
        <f t="shared" si="2"/>
        <v>104.166666666667</v>
      </c>
    </row>
    <row r="18" s="2" customFormat="1" ht="15" spans="1:7">
      <c r="A18" s="5" t="s">
        <v>25</v>
      </c>
      <c r="B18" s="7">
        <v>3.0312</v>
      </c>
      <c r="C18" s="7">
        <v>2.8905</v>
      </c>
      <c r="D18" s="7">
        <v>2.9207</v>
      </c>
      <c r="E18" s="7">
        <f t="shared" si="0"/>
        <v>2.94746666666667</v>
      </c>
      <c r="F18" s="5">
        <f t="shared" si="1"/>
        <v>0.0740706644585652</v>
      </c>
      <c r="G18" s="5">
        <f t="shared" si="2"/>
        <v>853.412698412698</v>
      </c>
    </row>
    <row r="19" s="2" customFormat="1" ht="15" spans="1:7">
      <c r="A19" s="5" t="s">
        <v>26</v>
      </c>
      <c r="B19" s="7">
        <v>0.2315</v>
      </c>
      <c r="C19" s="7">
        <v>0.1973</v>
      </c>
      <c r="D19" s="7">
        <v>0.2231</v>
      </c>
      <c r="E19" s="7">
        <f t="shared" si="0"/>
        <v>0.2173</v>
      </c>
      <c r="F19" s="5">
        <f t="shared" si="1"/>
        <v>0.0178224577429714</v>
      </c>
      <c r="G19" s="7">
        <f t="shared" si="2"/>
        <v>40.8630952380952</v>
      </c>
    </row>
    <row r="20" s="2" customFormat="1" ht="15" spans="1:7">
      <c r="A20" s="5" t="s">
        <v>27</v>
      </c>
      <c r="B20" s="7">
        <v>0.1463</v>
      </c>
      <c r="C20" s="7">
        <v>0.133</v>
      </c>
      <c r="D20" s="7">
        <v>0.1111</v>
      </c>
      <c r="E20" s="7">
        <f t="shared" si="0"/>
        <v>0.130133333333333</v>
      </c>
      <c r="F20" s="5">
        <f t="shared" si="1"/>
        <v>0.0177742322853431</v>
      </c>
      <c r="G20" s="5">
        <f t="shared" si="2"/>
        <v>14.9206349206349</v>
      </c>
    </row>
    <row r="21" s="2" customFormat="1" ht="15" spans="1:7">
      <c r="A21" s="5" t="s">
        <v>28</v>
      </c>
      <c r="B21" s="7">
        <v>0.1507</v>
      </c>
      <c r="C21" s="7">
        <v>0.1337</v>
      </c>
      <c r="D21" s="7">
        <v>0.1546</v>
      </c>
      <c r="E21" s="7">
        <f t="shared" si="0"/>
        <v>0.146333333333333</v>
      </c>
      <c r="F21" s="5">
        <f t="shared" si="1"/>
        <v>0.0111132053581914</v>
      </c>
      <c r="G21" s="5">
        <f t="shared" si="2"/>
        <v>19.7420634920635</v>
      </c>
    </row>
    <row r="22" s="2" customFormat="1" ht="15" spans="1:7">
      <c r="A22" s="5" t="s">
        <v>29</v>
      </c>
      <c r="B22" s="7">
        <v>0.2196</v>
      </c>
      <c r="C22" s="7">
        <v>0.2681</v>
      </c>
      <c r="D22" s="7">
        <v>0.3288</v>
      </c>
      <c r="E22" s="7">
        <f t="shared" si="0"/>
        <v>0.272166666666667</v>
      </c>
      <c r="F22" s="5">
        <f t="shared" si="1"/>
        <v>0.0547134657404677</v>
      </c>
      <c r="G22" s="5">
        <f t="shared" si="2"/>
        <v>57.1924603174603</v>
      </c>
    </row>
    <row r="23" s="2" customFormat="1" ht="15" spans="1:7">
      <c r="A23" s="5" t="s">
        <v>30</v>
      </c>
      <c r="B23" s="7">
        <v>0.966</v>
      </c>
      <c r="C23" s="7">
        <v>1.1052</v>
      </c>
      <c r="D23" s="7">
        <v>0.975</v>
      </c>
      <c r="E23" s="7">
        <f t="shared" si="0"/>
        <v>1.0154</v>
      </c>
      <c r="F23" s="5">
        <f t="shared" si="1"/>
        <v>0.0778991655924503</v>
      </c>
      <c r="G23" s="5">
        <f t="shared" si="2"/>
        <v>278.392857142857</v>
      </c>
    </row>
    <row r="24" s="2" customFormat="1" ht="15" spans="1:7">
      <c r="A24" s="5" t="s">
        <v>31</v>
      </c>
      <c r="B24" s="7">
        <v>0.236</v>
      </c>
      <c r="C24" s="7">
        <v>0.2394</v>
      </c>
      <c r="D24" s="7">
        <v>0.229</v>
      </c>
      <c r="E24" s="7">
        <f t="shared" si="0"/>
        <v>0.2348</v>
      </c>
      <c r="F24" s="5">
        <f t="shared" si="1"/>
        <v>0.00530282943342514</v>
      </c>
      <c r="G24" s="5">
        <f t="shared" si="2"/>
        <v>46.0714285714286</v>
      </c>
    </row>
    <row r="25" s="2" customFormat="1" ht="15" spans="1:7">
      <c r="A25" s="5" t="s">
        <v>32</v>
      </c>
      <c r="B25" s="7">
        <v>0.2472</v>
      </c>
      <c r="C25" s="7">
        <v>0.2377</v>
      </c>
      <c r="D25" s="7">
        <v>0.1433</v>
      </c>
      <c r="E25" s="7">
        <f t="shared" si="0"/>
        <v>0.2094</v>
      </c>
      <c r="F25" s="5">
        <f t="shared" si="1"/>
        <v>0.0574410132222613</v>
      </c>
      <c r="G25" s="5">
        <f t="shared" si="2"/>
        <v>38.5119047619048</v>
      </c>
    </row>
    <row r="26" s="2" customFormat="1" ht="15" spans="1:7">
      <c r="A26" s="5" t="s">
        <v>33</v>
      </c>
      <c r="B26" s="7">
        <v>0.1503</v>
      </c>
      <c r="C26" s="7">
        <v>0.1364</v>
      </c>
      <c r="D26" s="7">
        <v>0.157</v>
      </c>
      <c r="E26" s="7">
        <f t="shared" si="0"/>
        <v>0.1479</v>
      </c>
      <c r="F26" s="5">
        <f t="shared" si="1"/>
        <v>0.0105076162853427</v>
      </c>
      <c r="G26" s="5">
        <f t="shared" si="2"/>
        <v>20.2083333333333</v>
      </c>
    </row>
    <row r="27" s="2" customFormat="1" ht="15" spans="1:7">
      <c r="A27" s="5" t="s">
        <v>34</v>
      </c>
      <c r="B27" s="7">
        <v>0.1816</v>
      </c>
      <c r="C27" s="7">
        <v>0.1761</v>
      </c>
      <c r="D27" s="7">
        <v>0.2067</v>
      </c>
      <c r="E27" s="7">
        <f t="shared" si="0"/>
        <v>0.188133333333333</v>
      </c>
      <c r="F27" s="5">
        <f t="shared" si="1"/>
        <v>0.016312674009289</v>
      </c>
      <c r="G27" s="7">
        <f t="shared" si="2"/>
        <v>32.1825396825397</v>
      </c>
    </row>
    <row r="28" s="2" customFormat="1" ht="15" spans="1:7">
      <c r="A28" s="5" t="s">
        <v>35</v>
      </c>
      <c r="B28" s="7">
        <v>0.2939</v>
      </c>
      <c r="C28" s="7">
        <v>0.2451</v>
      </c>
      <c r="D28" s="7">
        <v>0.1855</v>
      </c>
      <c r="E28" s="7">
        <f t="shared" si="0"/>
        <v>0.2415</v>
      </c>
      <c r="F28" s="5">
        <f t="shared" si="1"/>
        <v>0.0542895938463349</v>
      </c>
      <c r="G28" s="5">
        <f t="shared" si="2"/>
        <v>48.0654761904762</v>
      </c>
    </row>
    <row r="29" s="2" customFormat="1" ht="15" spans="1:7">
      <c r="A29" s="5" t="s">
        <v>36</v>
      </c>
      <c r="B29" s="7">
        <v>0.0849</v>
      </c>
      <c r="C29" s="7">
        <v>0.0653</v>
      </c>
      <c r="D29" s="7">
        <v>0.0775</v>
      </c>
      <c r="E29" s="7">
        <f t="shared" si="0"/>
        <v>0.0759</v>
      </c>
      <c r="F29" s="5">
        <f t="shared" si="1"/>
        <v>0.0098974744253269</v>
      </c>
      <c r="G29" s="5">
        <f t="shared" si="2"/>
        <v>-1.22023809523809</v>
      </c>
    </row>
    <row r="30" s="2" customFormat="1" ht="15" spans="1:7">
      <c r="A30" s="5" t="s">
        <v>37</v>
      </c>
      <c r="B30" s="7">
        <v>0.1646</v>
      </c>
      <c r="C30" s="7">
        <v>0.204</v>
      </c>
      <c r="D30" s="7">
        <v>0.1836</v>
      </c>
      <c r="E30" s="7">
        <f t="shared" si="0"/>
        <v>0.184066666666667</v>
      </c>
      <c r="F30" s="5">
        <f t="shared" si="1"/>
        <v>0.019704145079991</v>
      </c>
      <c r="G30" s="5">
        <f t="shared" si="2"/>
        <v>30.9722222222222</v>
      </c>
    </row>
    <row r="31" s="2" customFormat="1" ht="15" spans="1:7">
      <c r="A31" s="5" t="s">
        <v>38</v>
      </c>
      <c r="B31" s="7">
        <v>0.0613</v>
      </c>
      <c r="C31" s="7">
        <v>0.0432</v>
      </c>
      <c r="D31" s="7">
        <v>0.0898</v>
      </c>
      <c r="E31" s="7">
        <f t="shared" si="0"/>
        <v>0.0647666666666667</v>
      </c>
      <c r="F31" s="5">
        <f t="shared" si="1"/>
        <v>0.0234926229555862</v>
      </c>
      <c r="G31" s="5">
        <f t="shared" si="2"/>
        <v>-4.53373015873016</v>
      </c>
    </row>
    <row r="32" s="2" customFormat="1" ht="15" spans="1:7">
      <c r="A32" s="5" t="s">
        <v>39</v>
      </c>
      <c r="B32" s="7">
        <v>0.0844</v>
      </c>
      <c r="C32" s="7">
        <v>0.0894</v>
      </c>
      <c r="D32" s="7">
        <v>0.0802</v>
      </c>
      <c r="E32" s="7">
        <f t="shared" si="0"/>
        <v>0.0846666666666667</v>
      </c>
      <c r="F32" s="5">
        <f t="shared" si="1"/>
        <v>0.00460579345317757</v>
      </c>
      <c r="G32" s="5">
        <f t="shared" si="2"/>
        <v>1.38888888888889</v>
      </c>
    </row>
    <row r="33" s="2" customFormat="1" ht="15" spans="1:7">
      <c r="A33" s="5" t="s">
        <v>40</v>
      </c>
      <c r="B33" s="7">
        <v>0.2107</v>
      </c>
      <c r="C33" s="7">
        <v>0.2022</v>
      </c>
      <c r="D33" s="7">
        <v>0.2056</v>
      </c>
      <c r="E33" s="7">
        <f t="shared" si="0"/>
        <v>0.206166666666667</v>
      </c>
      <c r="F33" s="5">
        <f t="shared" si="1"/>
        <v>0.00427823951332009</v>
      </c>
      <c r="G33" s="5">
        <f t="shared" si="2"/>
        <v>37.5496031746032</v>
      </c>
    </row>
    <row r="34" s="2" customFormat="1" ht="15" spans="1:7">
      <c r="A34" s="5" t="s">
        <v>41</v>
      </c>
      <c r="B34" s="7">
        <v>0.1366</v>
      </c>
      <c r="C34" s="7">
        <v>0.1458</v>
      </c>
      <c r="D34" s="7">
        <v>0.1757</v>
      </c>
      <c r="E34" s="7">
        <f t="shared" si="0"/>
        <v>0.1527</v>
      </c>
      <c r="F34" s="5">
        <f t="shared" si="1"/>
        <v>0.0204428471598259</v>
      </c>
      <c r="G34" s="5">
        <f t="shared" si="2"/>
        <v>21.6369047619048</v>
      </c>
    </row>
    <row r="35" s="2" customFormat="1" ht="15" spans="1:7">
      <c r="A35" s="5" t="s">
        <v>42</v>
      </c>
      <c r="B35" s="7">
        <v>0.0595</v>
      </c>
      <c r="C35" s="7">
        <v>0.0792</v>
      </c>
      <c r="D35" s="7">
        <v>0.2021</v>
      </c>
      <c r="E35" s="7">
        <f t="shared" si="0"/>
        <v>0.1136</v>
      </c>
      <c r="F35" s="5">
        <f t="shared" si="1"/>
        <v>0.0772736048078514</v>
      </c>
      <c r="G35" s="5">
        <f t="shared" si="2"/>
        <v>10</v>
      </c>
    </row>
    <row r="36" s="2" customFormat="1" ht="15" spans="1:7">
      <c r="A36" s="5" t="s">
        <v>43</v>
      </c>
      <c r="B36" s="7">
        <v>0.1816</v>
      </c>
      <c r="C36" s="7">
        <v>0.1944</v>
      </c>
      <c r="D36" s="7">
        <v>0.1913</v>
      </c>
      <c r="E36" s="7">
        <f t="shared" si="0"/>
        <v>0.1891</v>
      </c>
      <c r="F36" s="5">
        <f t="shared" si="1"/>
        <v>0.00667757440991861</v>
      </c>
      <c r="G36" s="5">
        <f t="shared" si="2"/>
        <v>32.4702380952381</v>
      </c>
    </row>
    <row r="37" s="2" customFormat="1" ht="15" spans="1:7">
      <c r="A37" s="5" t="s">
        <v>44</v>
      </c>
      <c r="B37" s="7">
        <v>0.1014</v>
      </c>
      <c r="C37" s="7">
        <v>0.1054</v>
      </c>
      <c r="D37" s="7">
        <v>0.0871</v>
      </c>
      <c r="E37" s="7">
        <f t="shared" si="0"/>
        <v>0.0979666666666667</v>
      </c>
      <c r="F37" s="5">
        <f t="shared" si="1"/>
        <v>0.00962098401065782</v>
      </c>
      <c r="G37" s="5">
        <f t="shared" si="2"/>
        <v>5.34722222222222</v>
      </c>
    </row>
    <row r="38" s="2" customFormat="1" ht="15" spans="1:7">
      <c r="A38" s="5" t="s">
        <v>45</v>
      </c>
      <c r="B38" s="7">
        <v>0.567</v>
      </c>
      <c r="C38" s="7">
        <v>0.3918</v>
      </c>
      <c r="D38" s="7">
        <v>0.4513</v>
      </c>
      <c r="E38" s="7">
        <f t="shared" si="0"/>
        <v>0.470033333333333</v>
      </c>
      <c r="F38" s="5">
        <f t="shared" si="1"/>
        <v>0.0890896365091548</v>
      </c>
      <c r="G38" s="5">
        <f>5*(E38-0.1688)/0.0156</f>
        <v>96.5491452991453</v>
      </c>
    </row>
    <row r="39" s="2" customFormat="1" ht="15" spans="1:7">
      <c r="A39" s="5" t="s">
        <v>46</v>
      </c>
      <c r="B39" s="7">
        <v>0.099</v>
      </c>
      <c r="C39" s="7">
        <v>0.0907</v>
      </c>
      <c r="D39" s="7">
        <v>0.1274</v>
      </c>
      <c r="E39" s="7">
        <f t="shared" si="0"/>
        <v>0.1057</v>
      </c>
      <c r="F39" s="5">
        <f t="shared" si="1"/>
        <v>0.0192455189589681</v>
      </c>
      <c r="G39" s="5">
        <f t="shared" ref="G39:G67" si="3">5*(E39-0.1688)/0.0156</f>
        <v>-20.224358974359</v>
      </c>
    </row>
    <row r="40" s="2" customFormat="1" ht="15" spans="1:7">
      <c r="A40" s="5" t="s">
        <v>47</v>
      </c>
      <c r="B40" s="7">
        <v>0.3087</v>
      </c>
      <c r="C40" s="7">
        <v>0.3185</v>
      </c>
      <c r="D40" s="7">
        <v>0.3825</v>
      </c>
      <c r="E40" s="7">
        <f t="shared" si="0"/>
        <v>0.336566666666667</v>
      </c>
      <c r="F40" s="5">
        <f t="shared" si="1"/>
        <v>0.040080086493586</v>
      </c>
      <c r="G40" s="5">
        <f t="shared" si="3"/>
        <v>53.7713675213675</v>
      </c>
    </row>
    <row r="41" s="2" customFormat="1" ht="15" spans="1:7">
      <c r="A41" s="5" t="s">
        <v>48</v>
      </c>
      <c r="B41" s="7">
        <v>0.2207</v>
      </c>
      <c r="C41" s="7">
        <v>0.2516</v>
      </c>
      <c r="D41" s="7">
        <v>0.1942</v>
      </c>
      <c r="E41" s="7">
        <f t="shared" si="0"/>
        <v>0.222166666666667</v>
      </c>
      <c r="F41" s="5">
        <f t="shared" si="1"/>
        <v>0.0287280931029773</v>
      </c>
      <c r="G41" s="5">
        <f t="shared" si="3"/>
        <v>17.1047008547009</v>
      </c>
    </row>
    <row r="42" s="2" customFormat="1" ht="15" spans="1:7">
      <c r="A42" s="5" t="s">
        <v>49</v>
      </c>
      <c r="B42" s="7">
        <v>0.1857</v>
      </c>
      <c r="C42" s="7">
        <v>0.1172</v>
      </c>
      <c r="D42" s="7">
        <v>0.118</v>
      </c>
      <c r="E42" s="7">
        <f t="shared" si="0"/>
        <v>0.1403</v>
      </c>
      <c r="F42" s="5">
        <f t="shared" si="1"/>
        <v>0.0393195879937723</v>
      </c>
      <c r="G42" s="5">
        <f t="shared" si="3"/>
        <v>-9.13461538461539</v>
      </c>
    </row>
    <row r="43" s="2" customFormat="1" ht="15" spans="1:7">
      <c r="A43" s="5" t="s">
        <v>50</v>
      </c>
      <c r="B43" s="7">
        <v>0.1988</v>
      </c>
      <c r="C43" s="7">
        <v>0.2269</v>
      </c>
      <c r="D43" s="7">
        <v>0.2192</v>
      </c>
      <c r="E43" s="7">
        <f t="shared" si="0"/>
        <v>0.214966666666667</v>
      </c>
      <c r="F43" s="5">
        <f t="shared" si="1"/>
        <v>0.0145204453558881</v>
      </c>
      <c r="G43" s="5">
        <f t="shared" si="3"/>
        <v>14.7970085470085</v>
      </c>
    </row>
    <row r="44" s="2" customFormat="1" ht="15" spans="1:7">
      <c r="A44" s="5" t="s">
        <v>51</v>
      </c>
      <c r="B44" s="7">
        <v>0.365</v>
      </c>
      <c r="C44" s="7">
        <v>0.4984</v>
      </c>
      <c r="D44" s="7">
        <v>0.353</v>
      </c>
      <c r="E44" s="7">
        <f t="shared" si="0"/>
        <v>0.405466666666667</v>
      </c>
      <c r="F44" s="5">
        <f t="shared" si="1"/>
        <v>0.0807059683873091</v>
      </c>
      <c r="G44" s="5">
        <f t="shared" si="3"/>
        <v>75.8547008547009</v>
      </c>
    </row>
    <row r="45" s="2" customFormat="1" ht="15" spans="1:7">
      <c r="A45" s="5" t="s">
        <v>52</v>
      </c>
      <c r="B45" s="7">
        <v>0.309</v>
      </c>
      <c r="C45" s="7">
        <v>0.2702</v>
      </c>
      <c r="D45" s="7">
        <v>0.3679</v>
      </c>
      <c r="E45" s="7">
        <f t="shared" si="0"/>
        <v>0.3157</v>
      </c>
      <c r="F45" s="5">
        <f t="shared" si="1"/>
        <v>0.0491933938654369</v>
      </c>
      <c r="G45" s="5">
        <f t="shared" si="3"/>
        <v>47.0833333333333</v>
      </c>
    </row>
    <row r="46" s="2" customFormat="1" ht="15" spans="1:7">
      <c r="A46" s="5" t="s">
        <v>53</v>
      </c>
      <c r="B46" s="7">
        <v>0.3747</v>
      </c>
      <c r="C46" s="7">
        <v>0.4436</v>
      </c>
      <c r="D46" s="7">
        <v>0.3738</v>
      </c>
      <c r="E46" s="7">
        <f t="shared" si="0"/>
        <v>0.397366666666667</v>
      </c>
      <c r="F46" s="5">
        <f t="shared" si="1"/>
        <v>0.0400417698576541</v>
      </c>
      <c r="G46" s="5">
        <f t="shared" si="3"/>
        <v>73.258547008547</v>
      </c>
    </row>
    <row r="47" s="2" customFormat="1" ht="15" spans="1:7">
      <c r="A47" s="5" t="s">
        <v>54</v>
      </c>
      <c r="B47" s="7">
        <v>0.2978</v>
      </c>
      <c r="C47" s="7">
        <v>0.2134</v>
      </c>
      <c r="D47" s="7">
        <v>0.2563</v>
      </c>
      <c r="E47" s="7">
        <f t="shared" si="0"/>
        <v>0.255833333333333</v>
      </c>
      <c r="F47" s="5">
        <f t="shared" si="1"/>
        <v>0.0422019351846966</v>
      </c>
      <c r="G47" s="5">
        <f t="shared" si="3"/>
        <v>27.8952991452991</v>
      </c>
    </row>
    <row r="48" s="2" customFormat="1" ht="15" spans="1:7">
      <c r="A48" s="5" t="s">
        <v>55</v>
      </c>
      <c r="B48" s="7"/>
      <c r="C48" s="7">
        <v>2.1891</v>
      </c>
      <c r="D48" s="7">
        <v>2.4389</v>
      </c>
      <c r="E48" s="7">
        <f t="shared" si="0"/>
        <v>2.314</v>
      </c>
      <c r="F48" s="5">
        <f t="shared" si="1"/>
        <v>0.1766352739404</v>
      </c>
      <c r="G48" s="5">
        <f t="shared" si="3"/>
        <v>687.564102564103</v>
      </c>
    </row>
    <row r="49" s="2" customFormat="1" ht="15" spans="1:7">
      <c r="A49" s="5" t="s">
        <v>56</v>
      </c>
      <c r="B49" s="7">
        <v>0.2122</v>
      </c>
      <c r="C49" s="7">
        <v>0.1374</v>
      </c>
      <c r="D49" s="7">
        <v>0.2531</v>
      </c>
      <c r="E49" s="7">
        <f t="shared" si="0"/>
        <v>0.2009</v>
      </c>
      <c r="F49" s="5">
        <f t="shared" si="1"/>
        <v>0.0586718842376824</v>
      </c>
      <c r="G49" s="5">
        <f t="shared" si="3"/>
        <v>10.2884615384615</v>
      </c>
    </row>
    <row r="50" s="2" customFormat="1" ht="15" spans="1:7">
      <c r="A50" s="5" t="s">
        <v>57</v>
      </c>
      <c r="B50" s="7">
        <v>0.2908</v>
      </c>
      <c r="C50" s="7">
        <v>0.2024</v>
      </c>
      <c r="D50" s="7">
        <v>0.2449</v>
      </c>
      <c r="E50" s="7">
        <f t="shared" si="0"/>
        <v>0.246033333333333</v>
      </c>
      <c r="F50" s="5">
        <f t="shared" si="1"/>
        <v>0.0442108960928563</v>
      </c>
      <c r="G50" s="5">
        <f t="shared" si="3"/>
        <v>24.7542735042735</v>
      </c>
    </row>
    <row r="51" s="2" customFormat="1" ht="15" spans="1:7">
      <c r="A51" s="5" t="s">
        <v>58</v>
      </c>
      <c r="B51" s="7">
        <v>0.2927</v>
      </c>
      <c r="C51" s="7">
        <v>0.2519</v>
      </c>
      <c r="D51" s="7">
        <v>0.2116</v>
      </c>
      <c r="E51" s="7">
        <f t="shared" si="0"/>
        <v>0.252066666666667</v>
      </c>
      <c r="F51" s="5">
        <f t="shared" si="1"/>
        <v>0.0405502568836911</v>
      </c>
      <c r="G51" s="5">
        <f t="shared" si="3"/>
        <v>26.6880341880342</v>
      </c>
    </row>
    <row r="52" s="2" customFormat="1" ht="15" spans="1:7">
      <c r="A52" s="5" t="s">
        <v>59</v>
      </c>
      <c r="B52" s="7">
        <v>0.3234</v>
      </c>
      <c r="C52" s="7">
        <v>0.3054</v>
      </c>
      <c r="D52" s="7">
        <v>0.2455</v>
      </c>
      <c r="E52" s="7">
        <f t="shared" si="0"/>
        <v>0.291433333333333</v>
      </c>
      <c r="F52" s="5">
        <f t="shared" si="1"/>
        <v>0.0407848419554782</v>
      </c>
      <c r="G52" s="5">
        <f t="shared" si="3"/>
        <v>39.3055555555556</v>
      </c>
    </row>
    <row r="53" s="2" customFormat="1" ht="15" spans="1:7">
      <c r="A53" s="5" t="s">
        <v>60</v>
      </c>
      <c r="B53" s="7">
        <v>0.3448</v>
      </c>
      <c r="C53" s="7">
        <v>0.2439</v>
      </c>
      <c r="D53" s="7">
        <v>0.2927</v>
      </c>
      <c r="E53" s="7">
        <f t="shared" si="0"/>
        <v>0.2938</v>
      </c>
      <c r="F53" s="5">
        <f t="shared" si="1"/>
        <v>0.0504589932519467</v>
      </c>
      <c r="G53" s="5">
        <f t="shared" si="3"/>
        <v>40.0641025641026</v>
      </c>
    </row>
    <row r="54" s="2" customFormat="1" ht="15" spans="1:7">
      <c r="A54" s="5" t="s">
        <v>61</v>
      </c>
      <c r="B54" s="7">
        <v>2.9338</v>
      </c>
      <c r="C54" s="7">
        <v>2.9426</v>
      </c>
      <c r="D54" s="7"/>
      <c r="E54" s="7">
        <f t="shared" si="0"/>
        <v>2.9382</v>
      </c>
      <c r="F54" s="5">
        <f t="shared" si="1"/>
        <v>0.00622253967444156</v>
      </c>
      <c r="G54" s="5">
        <f t="shared" si="3"/>
        <v>887.628205128205</v>
      </c>
    </row>
    <row r="55" s="2" customFormat="1" ht="15" spans="1:7">
      <c r="A55" s="5" t="s">
        <v>62</v>
      </c>
      <c r="B55" s="7">
        <v>0</v>
      </c>
      <c r="C55" s="7">
        <v>0</v>
      </c>
      <c r="D55" s="7">
        <v>0</v>
      </c>
      <c r="E55" s="7">
        <f t="shared" si="0"/>
        <v>0</v>
      </c>
      <c r="F55" s="5">
        <f t="shared" si="1"/>
        <v>0</v>
      </c>
      <c r="G55" s="5">
        <f t="shared" si="3"/>
        <v>-54.1025641025641</v>
      </c>
    </row>
    <row r="56" s="2" customFormat="1" ht="15" spans="1:7">
      <c r="A56" s="5" t="s">
        <v>63</v>
      </c>
      <c r="B56" s="7">
        <v>0.2651</v>
      </c>
      <c r="C56" s="7">
        <v>0.1864</v>
      </c>
      <c r="D56" s="7">
        <v>0.1888</v>
      </c>
      <c r="E56" s="7">
        <f t="shared" si="0"/>
        <v>0.213433333333333</v>
      </c>
      <c r="F56" s="5">
        <f t="shared" si="1"/>
        <v>0.0447607342805425</v>
      </c>
      <c r="G56" s="5">
        <f t="shared" si="3"/>
        <v>14.3055555555556</v>
      </c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0"/>
        <v>0</v>
      </c>
      <c r="F57" s="5">
        <f t="shared" si="1"/>
        <v>0</v>
      </c>
      <c r="G57" s="5">
        <f t="shared" si="3"/>
        <v>-54.1025641025641</v>
      </c>
    </row>
    <row r="58" s="2" customFormat="1" ht="15" spans="1:7">
      <c r="A58" s="5" t="s">
        <v>65</v>
      </c>
      <c r="B58" s="7">
        <v>0.1063</v>
      </c>
      <c r="C58" s="7">
        <v>0.1435</v>
      </c>
      <c r="D58" s="7">
        <v>0.0751</v>
      </c>
      <c r="E58" s="7">
        <f t="shared" si="0"/>
        <v>0.1083</v>
      </c>
      <c r="F58" s="5">
        <f t="shared" si="1"/>
        <v>0.0342438315613192</v>
      </c>
      <c r="G58" s="7">
        <f t="shared" si="3"/>
        <v>-19.3910256410256</v>
      </c>
    </row>
    <row r="59" s="2" customFormat="1" ht="15" spans="1:7">
      <c r="A59" s="5" t="s">
        <v>66</v>
      </c>
      <c r="B59" s="7">
        <v>0.1957</v>
      </c>
      <c r="C59" s="7">
        <v>0.0841</v>
      </c>
      <c r="D59" s="7">
        <v>0.1506</v>
      </c>
      <c r="E59" s="7">
        <f t="shared" si="0"/>
        <v>0.143466666666667</v>
      </c>
      <c r="F59" s="5">
        <f t="shared" si="1"/>
        <v>0.0561409238731724</v>
      </c>
      <c r="G59" s="5">
        <f t="shared" si="3"/>
        <v>-8.11965811965812</v>
      </c>
    </row>
    <row r="60" s="2" customFormat="1" ht="15" spans="1:7">
      <c r="A60" s="5" t="s">
        <v>67</v>
      </c>
      <c r="B60" s="7">
        <v>0.4525</v>
      </c>
      <c r="C60" s="7">
        <v>0.4108</v>
      </c>
      <c r="D60" s="7">
        <v>0.3889</v>
      </c>
      <c r="E60" s="7">
        <f t="shared" si="0"/>
        <v>0.4174</v>
      </c>
      <c r="F60" s="5">
        <f t="shared" si="1"/>
        <v>0.032309596097754</v>
      </c>
      <c r="G60" s="7">
        <f t="shared" si="3"/>
        <v>79.6794871794872</v>
      </c>
    </row>
    <row r="61" s="2" customFormat="1" ht="15" spans="1:7">
      <c r="A61" s="5" t="s">
        <v>68</v>
      </c>
      <c r="B61" s="7">
        <v>0.2248</v>
      </c>
      <c r="C61" s="7">
        <v>0.2416</v>
      </c>
      <c r="D61" s="7">
        <v>0.2835</v>
      </c>
      <c r="E61" s="7">
        <f t="shared" si="0"/>
        <v>0.249966666666667</v>
      </c>
      <c r="F61" s="5">
        <f t="shared" si="1"/>
        <v>0.0302311649351019</v>
      </c>
      <c r="G61" s="5">
        <f t="shared" si="3"/>
        <v>26.0149572649573</v>
      </c>
    </row>
    <row r="62" s="2" customFormat="1" ht="15" spans="1:7">
      <c r="A62" s="5" t="s">
        <v>69</v>
      </c>
      <c r="B62" s="7">
        <v>0.0872</v>
      </c>
      <c r="C62" s="7">
        <v>0.1101</v>
      </c>
      <c r="D62" s="7">
        <v>0.1305</v>
      </c>
      <c r="E62" s="7">
        <f t="shared" si="0"/>
        <v>0.109266666666667</v>
      </c>
      <c r="F62" s="5">
        <f t="shared" si="1"/>
        <v>0.0216620251438626</v>
      </c>
      <c r="G62" s="5">
        <f t="shared" si="3"/>
        <v>-19.0811965811966</v>
      </c>
    </row>
    <row r="63" s="2" customFormat="1" ht="15" spans="1:7">
      <c r="A63" s="5" t="s">
        <v>70</v>
      </c>
      <c r="B63" s="7"/>
      <c r="C63" s="7">
        <v>0.1325</v>
      </c>
      <c r="D63" s="7">
        <v>0.1486</v>
      </c>
      <c r="E63" s="7">
        <f t="shared" si="0"/>
        <v>0.14055</v>
      </c>
      <c r="F63" s="5">
        <f t="shared" si="1"/>
        <v>0.0113844191771034</v>
      </c>
      <c r="G63" s="5">
        <f t="shared" si="3"/>
        <v>-9.05448717948718</v>
      </c>
    </row>
    <row r="64" s="2" customFormat="1" ht="15" spans="1:7">
      <c r="A64" s="5" t="s">
        <v>71</v>
      </c>
      <c r="B64" s="7">
        <v>0.2632</v>
      </c>
      <c r="C64" s="7">
        <v>0.1774</v>
      </c>
      <c r="D64" s="7">
        <v>0.1648</v>
      </c>
      <c r="E64" s="7">
        <f t="shared" si="0"/>
        <v>0.2018</v>
      </c>
      <c r="F64" s="5">
        <f t="shared" si="1"/>
        <v>0.0535458681879377</v>
      </c>
      <c r="G64" s="5">
        <f t="shared" si="3"/>
        <v>10.5769230769231</v>
      </c>
    </row>
    <row r="65" s="2" customFormat="1" ht="15" spans="1:7">
      <c r="A65" s="5" t="s">
        <v>72</v>
      </c>
      <c r="B65" s="7">
        <v>0.2912</v>
      </c>
      <c r="C65" s="7">
        <v>0.2619</v>
      </c>
      <c r="D65" s="7">
        <v>0.2437</v>
      </c>
      <c r="E65" s="7">
        <f t="shared" si="0"/>
        <v>0.2656</v>
      </c>
      <c r="F65" s="5">
        <f t="shared" si="1"/>
        <v>0.0239651830787916</v>
      </c>
      <c r="G65" s="5">
        <f t="shared" si="3"/>
        <v>31.025641025641</v>
      </c>
    </row>
    <row r="66" s="2" customFormat="1" ht="15" spans="1:7">
      <c r="A66" s="5" t="s">
        <v>73</v>
      </c>
      <c r="B66" s="7">
        <v>0.0412</v>
      </c>
      <c r="C66" s="7">
        <v>0.0243</v>
      </c>
      <c r="D66" s="7">
        <v>0.0382</v>
      </c>
      <c r="E66" s="7">
        <f t="shared" si="0"/>
        <v>0.0345666666666667</v>
      </c>
      <c r="F66" s="5">
        <f t="shared" si="1"/>
        <v>0.00901683610438458</v>
      </c>
      <c r="G66" s="7">
        <f t="shared" si="3"/>
        <v>-43.0235042735043</v>
      </c>
    </row>
    <row r="67" s="2" customFormat="1" ht="15" spans="1:7">
      <c r="A67" s="5" t="s">
        <v>74</v>
      </c>
      <c r="B67" s="7">
        <v>2.7187</v>
      </c>
      <c r="C67" s="7">
        <v>2.6264</v>
      </c>
      <c r="D67" s="7">
        <v>2.6534</v>
      </c>
      <c r="E67" s="7">
        <f t="shared" si="0"/>
        <v>2.66616666666667</v>
      </c>
      <c r="F67" s="5">
        <f t="shared" si="1"/>
        <v>0.0474559093615679</v>
      </c>
      <c r="G67" s="5">
        <f t="shared" si="3"/>
        <v>800.438034188034</v>
      </c>
    </row>
    <row r="68" s="1" customFormat="1" ht="15" spans="1:7">
      <c r="A68" s="5" t="s">
        <v>75</v>
      </c>
      <c r="B68" s="7">
        <v>0.4011</v>
      </c>
      <c r="C68" s="7">
        <v>0.3323</v>
      </c>
      <c r="D68" s="7">
        <v>0.3524</v>
      </c>
      <c r="E68" s="7">
        <f t="shared" si="0"/>
        <v>0.361933333333333</v>
      </c>
      <c r="F68" s="5">
        <f t="shared" si="1"/>
        <v>0.035376875686433</v>
      </c>
      <c r="G68" s="5">
        <f>5*(E68-0.0617)/0.0186</f>
        <v>80.7078853046595</v>
      </c>
    </row>
    <row r="69" s="1" customFormat="1" ht="15" spans="1:7">
      <c r="A69" s="5" t="s">
        <v>76</v>
      </c>
      <c r="B69" s="7">
        <v>0.1963</v>
      </c>
      <c r="C69" s="7">
        <v>0.189</v>
      </c>
      <c r="D69" s="7">
        <v>0.2006</v>
      </c>
      <c r="E69" s="7">
        <f t="shared" si="0"/>
        <v>0.1953</v>
      </c>
      <c r="F69" s="5">
        <f t="shared" si="1"/>
        <v>0.0058642987645583</v>
      </c>
      <c r="G69" s="5">
        <f t="shared" ref="G69:G97" si="4">5*(E69-0.0617)/0.0186</f>
        <v>35.9139784946237</v>
      </c>
    </row>
    <row r="70" s="1" customFormat="1" ht="15" spans="1:7">
      <c r="A70" s="5" t="s">
        <v>77</v>
      </c>
      <c r="B70" s="7">
        <v>0.2195</v>
      </c>
      <c r="C70" s="7">
        <v>0.2397</v>
      </c>
      <c r="D70" s="7">
        <v>0.1662</v>
      </c>
      <c r="E70" s="7">
        <f t="shared" si="0"/>
        <v>0.208466666666667</v>
      </c>
      <c r="F70" s="5">
        <f t="shared" si="1"/>
        <v>0.0379718755572244</v>
      </c>
      <c r="G70" s="5">
        <f t="shared" si="4"/>
        <v>39.4534050179211</v>
      </c>
    </row>
    <row r="71" s="1" customFormat="1" ht="15" spans="1:7">
      <c r="A71" s="5" t="s">
        <v>78</v>
      </c>
      <c r="B71" s="7">
        <v>0.1786</v>
      </c>
      <c r="C71" s="7">
        <v>0.1595</v>
      </c>
      <c r="D71" s="7">
        <v>0.1799</v>
      </c>
      <c r="E71" s="7">
        <f t="shared" si="0"/>
        <v>0.172666666666667</v>
      </c>
      <c r="F71" s="5">
        <f t="shared" si="1"/>
        <v>0.0114211791568705</v>
      </c>
      <c r="G71" s="5">
        <f t="shared" si="4"/>
        <v>29.8297491039427</v>
      </c>
    </row>
    <row r="72" s="1" customFormat="1" ht="15" spans="1:7">
      <c r="A72" s="5" t="s">
        <v>79</v>
      </c>
      <c r="B72" s="7">
        <v>0.1652</v>
      </c>
      <c r="C72" s="7">
        <v>0.1797</v>
      </c>
      <c r="D72" s="7">
        <v>0.1545</v>
      </c>
      <c r="E72" s="7">
        <f t="shared" si="0"/>
        <v>0.166466666666667</v>
      </c>
      <c r="F72" s="5">
        <f t="shared" si="1"/>
        <v>0.0126476611803659</v>
      </c>
      <c r="G72" s="5">
        <f t="shared" si="4"/>
        <v>28.163082437276</v>
      </c>
    </row>
    <row r="73" s="1" customFormat="1" ht="15" spans="1:7">
      <c r="A73" s="5" t="s">
        <v>80</v>
      </c>
      <c r="B73" s="7">
        <v>0.1819</v>
      </c>
      <c r="C73" s="7">
        <v>0.1668</v>
      </c>
      <c r="D73" s="7">
        <v>0.1903</v>
      </c>
      <c r="E73" s="7">
        <f t="shared" ref="E73:E97" si="5">AVERAGE(B73:D73)</f>
        <v>0.179666666666667</v>
      </c>
      <c r="F73" s="5">
        <f t="shared" ref="F73:F97" si="6">STDEV(B73:D73)</f>
        <v>0.0119081204786202</v>
      </c>
      <c r="G73" s="5">
        <f t="shared" si="4"/>
        <v>31.7114695340502</v>
      </c>
    </row>
    <row r="74" s="1" customFormat="1" ht="15" spans="1:7">
      <c r="A74" s="5" t="s">
        <v>81</v>
      </c>
      <c r="B74" s="7">
        <v>0.2086</v>
      </c>
      <c r="C74" s="7">
        <v>0.2583</v>
      </c>
      <c r="D74" s="7">
        <v>0.1606</v>
      </c>
      <c r="E74" s="7">
        <f t="shared" si="5"/>
        <v>0.209166666666667</v>
      </c>
      <c r="F74" s="5">
        <f t="shared" si="6"/>
        <v>0.0488524649668093</v>
      </c>
      <c r="G74" s="5">
        <f t="shared" si="4"/>
        <v>39.6415770609319</v>
      </c>
    </row>
    <row r="75" s="1" customFormat="1" ht="15" spans="1:7">
      <c r="A75" s="5" t="s">
        <v>82</v>
      </c>
      <c r="B75" s="7">
        <v>3.169</v>
      </c>
      <c r="C75" s="7">
        <v>3.2359</v>
      </c>
      <c r="D75" s="7">
        <v>3.0863</v>
      </c>
      <c r="E75" s="7">
        <f t="shared" si="5"/>
        <v>3.16373333333333</v>
      </c>
      <c r="F75" s="5">
        <f t="shared" si="6"/>
        <v>0.0749389306924867</v>
      </c>
      <c r="G75" s="5">
        <f t="shared" si="4"/>
        <v>833.879928315412</v>
      </c>
    </row>
    <row r="76" s="1" customFormat="1" ht="15" spans="1:7">
      <c r="A76" s="5" t="s">
        <v>83</v>
      </c>
      <c r="B76" s="7">
        <v>3.2711</v>
      </c>
      <c r="C76" s="7">
        <v>3.1596</v>
      </c>
      <c r="D76" s="7"/>
      <c r="E76" s="7">
        <f t="shared" si="5"/>
        <v>3.21535</v>
      </c>
      <c r="F76" s="5">
        <f t="shared" si="6"/>
        <v>0.0788424061023</v>
      </c>
      <c r="G76" s="5">
        <f t="shared" si="4"/>
        <v>847.755376344086</v>
      </c>
    </row>
    <row r="77" s="1" customFormat="1" ht="15" spans="1:7">
      <c r="A77" s="5" t="s">
        <v>84</v>
      </c>
      <c r="B77" s="7">
        <v>3.1433</v>
      </c>
      <c r="C77" s="7">
        <v>3.1936</v>
      </c>
      <c r="D77" s="7">
        <v>3.1232</v>
      </c>
      <c r="E77" s="7">
        <f t="shared" si="5"/>
        <v>3.15336666666667</v>
      </c>
      <c r="F77" s="5">
        <f t="shared" si="6"/>
        <v>0.0362635262120678</v>
      </c>
      <c r="G77" s="5">
        <f t="shared" si="4"/>
        <v>831.093189964158</v>
      </c>
    </row>
    <row r="78" s="1" customFormat="1" ht="15" spans="1:7">
      <c r="A78" s="5" t="s">
        <v>85</v>
      </c>
      <c r="B78" s="7">
        <v>0.1919</v>
      </c>
      <c r="C78" s="7">
        <v>0.2033</v>
      </c>
      <c r="D78" s="7">
        <v>0.1771</v>
      </c>
      <c r="E78" s="7">
        <f t="shared" si="5"/>
        <v>0.190766666666667</v>
      </c>
      <c r="F78" s="5">
        <f t="shared" si="6"/>
        <v>0.0131367169922067</v>
      </c>
      <c r="G78" s="5">
        <f t="shared" si="4"/>
        <v>34.6953405017921</v>
      </c>
    </row>
    <row r="79" s="1" customFormat="1" ht="15" spans="1:7">
      <c r="A79" s="5" t="s">
        <v>86</v>
      </c>
      <c r="B79" s="7">
        <v>0.2572</v>
      </c>
      <c r="C79" s="7">
        <v>0.2377</v>
      </c>
      <c r="D79" s="7">
        <v>0.1961</v>
      </c>
      <c r="E79" s="7">
        <f t="shared" si="5"/>
        <v>0.230333333333333</v>
      </c>
      <c r="F79" s="5">
        <f t="shared" si="6"/>
        <v>0.0312090264720534</v>
      </c>
      <c r="G79" s="5">
        <f t="shared" si="4"/>
        <v>45.331541218638</v>
      </c>
    </row>
    <row r="80" s="1" customFormat="1" ht="15" spans="1:7">
      <c r="A80" s="5" t="s">
        <v>87</v>
      </c>
      <c r="B80" s="7">
        <v>0.2572</v>
      </c>
      <c r="C80" s="7">
        <v>0.2377</v>
      </c>
      <c r="D80" s="7">
        <v>0.1961</v>
      </c>
      <c r="E80" s="7">
        <f t="shared" si="5"/>
        <v>0.230333333333333</v>
      </c>
      <c r="F80" s="5">
        <f t="shared" si="6"/>
        <v>0.0312090264720534</v>
      </c>
      <c r="G80" s="5">
        <f t="shared" si="4"/>
        <v>45.331541218638</v>
      </c>
    </row>
    <row r="81" s="1" customFormat="1" ht="15" spans="1:7">
      <c r="A81" s="5" t="s">
        <v>88</v>
      </c>
      <c r="B81" s="7">
        <v>0.0872</v>
      </c>
      <c r="C81" s="7">
        <v>0.0915</v>
      </c>
      <c r="D81" s="7">
        <v>0.1136</v>
      </c>
      <c r="E81" s="7">
        <f t="shared" si="5"/>
        <v>0.0974333333333333</v>
      </c>
      <c r="F81" s="5">
        <f t="shared" si="6"/>
        <v>0.0141648626302317</v>
      </c>
      <c r="G81" s="5">
        <f t="shared" si="4"/>
        <v>9.60573476702509</v>
      </c>
    </row>
    <row r="82" s="1" customFormat="1" ht="15" spans="1:7">
      <c r="A82" s="5" t="s">
        <v>89</v>
      </c>
      <c r="B82" s="7">
        <v>0.4351</v>
      </c>
      <c r="C82" s="7">
        <v>0.4124</v>
      </c>
      <c r="D82" s="7">
        <v>0.3653</v>
      </c>
      <c r="E82" s="7">
        <f t="shared" si="5"/>
        <v>0.404266666666667</v>
      </c>
      <c r="F82" s="5">
        <f t="shared" si="6"/>
        <v>0.035603698309773</v>
      </c>
      <c r="G82" s="5">
        <f t="shared" si="4"/>
        <v>92.0878136200717</v>
      </c>
    </row>
    <row r="83" s="1" customFormat="1" ht="15" spans="1:7">
      <c r="A83" s="5" t="s">
        <v>90</v>
      </c>
      <c r="B83" s="7">
        <v>0.4329</v>
      </c>
      <c r="C83" s="7">
        <v>0.3666</v>
      </c>
      <c r="D83" s="7">
        <v>0.3666</v>
      </c>
      <c r="E83" s="7">
        <f t="shared" si="5"/>
        <v>0.3887</v>
      </c>
      <c r="F83" s="5">
        <f t="shared" si="6"/>
        <v>0.0382783228472722</v>
      </c>
      <c r="G83" s="5">
        <f t="shared" si="4"/>
        <v>87.9032258064516</v>
      </c>
    </row>
    <row r="84" s="1" customFormat="1" ht="15" spans="1:7">
      <c r="A84" s="5" t="s">
        <v>91</v>
      </c>
      <c r="B84" s="7">
        <v>0.1762</v>
      </c>
      <c r="C84" s="7">
        <v>0.2034</v>
      </c>
      <c r="D84" s="7">
        <v>0.1837</v>
      </c>
      <c r="E84" s="7">
        <f t="shared" si="5"/>
        <v>0.187766666666667</v>
      </c>
      <c r="F84" s="5">
        <f t="shared" si="6"/>
        <v>0.0140486060993016</v>
      </c>
      <c r="G84" s="5">
        <f t="shared" si="4"/>
        <v>33.8888888888889</v>
      </c>
    </row>
    <row r="85" s="1" customFormat="1" ht="15" spans="1:7">
      <c r="A85" s="5" t="s">
        <v>92</v>
      </c>
      <c r="B85" s="7">
        <v>0.1341</v>
      </c>
      <c r="C85" s="7">
        <v>0.1581</v>
      </c>
      <c r="D85" s="7">
        <v>0.1927</v>
      </c>
      <c r="E85" s="7">
        <f t="shared" si="5"/>
        <v>0.161633333333333</v>
      </c>
      <c r="F85" s="5">
        <f t="shared" si="6"/>
        <v>0.0294593505246354</v>
      </c>
      <c r="G85" s="5">
        <f t="shared" si="4"/>
        <v>26.8637992831541</v>
      </c>
    </row>
    <row r="86" s="1" customFormat="1" ht="15" spans="1:7">
      <c r="A86" s="5" t="s">
        <v>93</v>
      </c>
      <c r="B86" s="7">
        <v>0.2058</v>
      </c>
      <c r="C86" s="7">
        <v>0.1873</v>
      </c>
      <c r="D86" s="7">
        <v>0.1503</v>
      </c>
      <c r="E86" s="7">
        <f t="shared" si="5"/>
        <v>0.181133333333333</v>
      </c>
      <c r="F86" s="5">
        <f t="shared" si="6"/>
        <v>0.028259216785561</v>
      </c>
      <c r="G86" s="5">
        <f t="shared" si="4"/>
        <v>32.1057347670251</v>
      </c>
    </row>
    <row r="87" s="1" customFormat="1" ht="15" spans="1:7">
      <c r="A87" s="5" t="s">
        <v>94</v>
      </c>
      <c r="B87" s="7">
        <v>0.1258</v>
      </c>
      <c r="C87" s="7">
        <v>0.1136</v>
      </c>
      <c r="D87" s="7">
        <v>0.1182</v>
      </c>
      <c r="E87" s="7">
        <f t="shared" si="5"/>
        <v>0.1192</v>
      </c>
      <c r="F87" s="5">
        <f t="shared" si="6"/>
        <v>0.00616116872029974</v>
      </c>
      <c r="G87" s="5">
        <f t="shared" si="4"/>
        <v>15.4569892473118</v>
      </c>
    </row>
    <row r="88" s="1" customFormat="1" ht="15" spans="1:7">
      <c r="A88" s="5" t="s">
        <v>95</v>
      </c>
      <c r="B88" s="7">
        <v>0.1331</v>
      </c>
      <c r="C88" s="7">
        <v>0.1183</v>
      </c>
      <c r="D88" s="7">
        <v>0.1053</v>
      </c>
      <c r="E88" s="7">
        <f t="shared" si="5"/>
        <v>0.1189</v>
      </c>
      <c r="F88" s="5">
        <f t="shared" si="6"/>
        <v>0.0139097088395121</v>
      </c>
      <c r="G88" s="5">
        <f t="shared" si="4"/>
        <v>15.3763440860215</v>
      </c>
    </row>
    <row r="89" s="1" customFormat="1" ht="15" spans="1:7">
      <c r="A89" s="5" t="s">
        <v>96</v>
      </c>
      <c r="B89" s="7">
        <v>2.1087</v>
      </c>
      <c r="C89" s="7">
        <v>2.1102</v>
      </c>
      <c r="D89" s="7">
        <v>2.1219</v>
      </c>
      <c r="E89" s="7">
        <f t="shared" si="5"/>
        <v>2.1136</v>
      </c>
      <c r="F89" s="5">
        <f t="shared" si="6"/>
        <v>0.00722703258606203</v>
      </c>
      <c r="G89" s="5">
        <f t="shared" si="4"/>
        <v>551.586021505376</v>
      </c>
    </row>
    <row r="90" s="1" customFormat="1" ht="15" spans="1:7">
      <c r="A90" s="5" t="s">
        <v>97</v>
      </c>
      <c r="B90" s="7">
        <v>0.185</v>
      </c>
      <c r="C90" s="7">
        <v>0.216</v>
      </c>
      <c r="D90" s="7">
        <v>0.1783</v>
      </c>
      <c r="E90" s="7">
        <f t="shared" si="5"/>
        <v>0.1931</v>
      </c>
      <c r="F90" s="5">
        <f t="shared" si="6"/>
        <v>0.020112931163806</v>
      </c>
      <c r="G90" s="7">
        <f t="shared" si="4"/>
        <v>35.3225806451613</v>
      </c>
    </row>
    <row r="91" s="1" customFormat="1" ht="15" spans="1:7">
      <c r="A91" s="5" t="s">
        <v>98</v>
      </c>
      <c r="B91" s="7">
        <v>0.1719</v>
      </c>
      <c r="C91" s="7">
        <v>0.128</v>
      </c>
      <c r="D91" s="7">
        <v>0.1683</v>
      </c>
      <c r="E91" s="7">
        <f t="shared" si="5"/>
        <v>0.156066666666667</v>
      </c>
      <c r="F91" s="5">
        <f t="shared" si="6"/>
        <v>0.0243730041917966</v>
      </c>
      <c r="G91" s="7">
        <f t="shared" si="4"/>
        <v>25.3673835125448</v>
      </c>
    </row>
    <row r="92" s="1" customFormat="1" ht="15" spans="1:7">
      <c r="A92" s="5" t="s">
        <v>99</v>
      </c>
      <c r="B92" s="7">
        <v>3.2364</v>
      </c>
      <c r="C92" s="7">
        <v>3.2383</v>
      </c>
      <c r="D92" s="7">
        <v>3.1914</v>
      </c>
      <c r="E92" s="7">
        <f t="shared" si="5"/>
        <v>3.22203333333333</v>
      </c>
      <c r="F92" s="5">
        <f t="shared" si="6"/>
        <v>0.0265462489503384</v>
      </c>
      <c r="G92" s="7">
        <f t="shared" si="4"/>
        <v>849.551971326165</v>
      </c>
    </row>
    <row r="93" s="1" customFormat="1" ht="15" spans="1:7">
      <c r="A93" s="5" t="s">
        <v>100</v>
      </c>
      <c r="B93" s="7">
        <v>0.4388</v>
      </c>
      <c r="C93" s="7">
        <v>0.5233</v>
      </c>
      <c r="D93" s="7">
        <v>0.4129</v>
      </c>
      <c r="E93" s="7">
        <f t="shared" si="5"/>
        <v>0.458333333333333</v>
      </c>
      <c r="F93" s="5">
        <f t="shared" si="6"/>
        <v>0.0577339010749606</v>
      </c>
      <c r="G93" s="5">
        <f t="shared" si="4"/>
        <v>106.621863799283</v>
      </c>
    </row>
    <row r="94" s="1" customFormat="1" ht="15" spans="1:7">
      <c r="A94" s="5" t="s">
        <v>101</v>
      </c>
      <c r="B94" s="7">
        <v>0.0402</v>
      </c>
      <c r="C94" s="7">
        <v>0.0238</v>
      </c>
      <c r="D94" s="7">
        <v>0.0263</v>
      </c>
      <c r="E94" s="7">
        <f t="shared" si="5"/>
        <v>0.0301</v>
      </c>
      <c r="F94" s="5">
        <f t="shared" si="6"/>
        <v>0.0088357229472183</v>
      </c>
      <c r="G94" s="5">
        <f t="shared" si="4"/>
        <v>-8.49462365591398</v>
      </c>
    </row>
    <row r="95" s="1" customFormat="1" ht="15" spans="1:7">
      <c r="A95" s="5" t="s">
        <v>102</v>
      </c>
      <c r="B95" s="7">
        <v>0.1687</v>
      </c>
      <c r="C95" s="7">
        <v>0.2066</v>
      </c>
      <c r="D95" s="7">
        <v>0.1739</v>
      </c>
      <c r="E95" s="7">
        <f t="shared" si="5"/>
        <v>0.183066666666667</v>
      </c>
      <c r="F95" s="5">
        <f t="shared" si="6"/>
        <v>0.020545640251239</v>
      </c>
      <c r="G95" s="5">
        <f t="shared" si="4"/>
        <v>32.6254480286738</v>
      </c>
    </row>
    <row r="96" s="1" customFormat="1" ht="15" spans="1:7">
      <c r="A96" s="5" t="s">
        <v>103</v>
      </c>
      <c r="B96" s="7">
        <v>0.0933</v>
      </c>
      <c r="C96" s="7">
        <v>0.0746</v>
      </c>
      <c r="D96" s="7">
        <v>0.0776</v>
      </c>
      <c r="E96" s="7">
        <f t="shared" si="5"/>
        <v>0.0818333333333333</v>
      </c>
      <c r="F96" s="5">
        <f t="shared" si="6"/>
        <v>0.0100430738986295</v>
      </c>
      <c r="G96" s="5">
        <f t="shared" si="4"/>
        <v>5.41218637992831</v>
      </c>
    </row>
    <row r="97" s="1" customFormat="1" ht="15" spans="1:7">
      <c r="A97" s="5" t="s">
        <v>104</v>
      </c>
      <c r="B97" s="7">
        <v>0.1797</v>
      </c>
      <c r="C97" s="7">
        <v>0.0983</v>
      </c>
      <c r="D97" s="7">
        <v>0.0931</v>
      </c>
      <c r="E97" s="7">
        <f t="shared" si="5"/>
        <v>0.1237</v>
      </c>
      <c r="F97" s="5">
        <f t="shared" si="6"/>
        <v>0.0485670670310654</v>
      </c>
      <c r="G97" s="5">
        <f t="shared" si="4"/>
        <v>16.6666666666667</v>
      </c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</sheetData>
  <mergeCells count="3">
    <mergeCell ref="A5:F5"/>
    <mergeCell ref="B6:E6"/>
    <mergeCell ref="A6:A7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workbookViewId="0">
      <selection activeCell="A1" sqref="$A1:$XFD1048576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43382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115</v>
      </c>
      <c r="B5" s="9"/>
      <c r="C5" s="9"/>
      <c r="D5" s="9"/>
      <c r="E5" s="9"/>
      <c r="F5" s="9"/>
      <c r="G5" s="5"/>
    </row>
    <row r="6" s="2" customFormat="1" ht="15" spans="1:7">
      <c r="A6" s="9" t="s">
        <v>116</v>
      </c>
      <c r="B6" s="10" t="s">
        <v>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0.1792</v>
      </c>
      <c r="C8" s="7">
        <v>0.1602</v>
      </c>
      <c r="D8" s="7">
        <v>0.1489</v>
      </c>
      <c r="E8" s="7">
        <f>AVERAGE(B8:D8)</f>
        <v>0.162766666666667</v>
      </c>
      <c r="F8" s="5">
        <f>STDEV(B8:D8)</f>
        <v>0.0153121955752052</v>
      </c>
      <c r="G8" s="5">
        <f>5*(E8-0.0519)/0.0219</f>
        <v>25.3120243531203</v>
      </c>
    </row>
    <row r="9" s="2" customFormat="1" ht="15" spans="1:7">
      <c r="A9" s="5" t="s">
        <v>16</v>
      </c>
      <c r="B9" s="7">
        <v>0.2037</v>
      </c>
      <c r="C9" s="7">
        <v>0.2065</v>
      </c>
      <c r="D9" s="7">
        <v>0.2118</v>
      </c>
      <c r="E9" s="7">
        <f t="shared" ref="E9:E72" si="0">AVERAGE(B9:D9)</f>
        <v>0.207333333333333</v>
      </c>
      <c r="F9" s="5">
        <f t="shared" ref="F9:F72" si="1">STDEV(B9:D9)</f>
        <v>0.00411379792081883</v>
      </c>
      <c r="G9" s="5">
        <f t="shared" ref="G9:G37" si="2">5*(E9-0.0519)/0.0219</f>
        <v>35.4870624048706</v>
      </c>
    </row>
    <row r="10" s="2" customFormat="1" ht="15" spans="1:7">
      <c r="A10" s="5" t="s">
        <v>17</v>
      </c>
      <c r="B10" s="7">
        <v>0.0104</v>
      </c>
      <c r="C10" s="7">
        <v>0.0318</v>
      </c>
      <c r="D10" s="7">
        <v>0.00109999999999999</v>
      </c>
      <c r="E10" s="7">
        <f t="shared" si="0"/>
        <v>0.0144333333333333</v>
      </c>
      <c r="F10" s="5">
        <f t="shared" si="1"/>
        <v>0.0157424055764465</v>
      </c>
      <c r="G10" s="5">
        <f t="shared" si="2"/>
        <v>-8.55403348554034</v>
      </c>
    </row>
    <row r="11" s="2" customFormat="1" ht="15" spans="1:7">
      <c r="A11" s="5" t="s">
        <v>18</v>
      </c>
      <c r="B11" s="7">
        <v>0</v>
      </c>
      <c r="C11" s="7">
        <v>0</v>
      </c>
      <c r="D11" s="7">
        <v>0</v>
      </c>
      <c r="E11" s="7">
        <f t="shared" si="0"/>
        <v>0</v>
      </c>
      <c r="F11" s="5">
        <f t="shared" si="1"/>
        <v>0</v>
      </c>
      <c r="G11" s="5">
        <f t="shared" si="2"/>
        <v>-11.8493150684932</v>
      </c>
    </row>
    <row r="12" s="2" customFormat="1" ht="15" spans="1:7">
      <c r="A12" s="5" t="s">
        <v>19</v>
      </c>
      <c r="B12" s="7">
        <v>0.0152</v>
      </c>
      <c r="C12" s="7">
        <v>0.0582</v>
      </c>
      <c r="D12" s="7">
        <v>0.0461</v>
      </c>
      <c r="E12" s="7">
        <f t="shared" si="0"/>
        <v>0.0398333333333333</v>
      </c>
      <c r="F12" s="5">
        <f t="shared" si="1"/>
        <v>0.0221743846212997</v>
      </c>
      <c r="G12" s="5">
        <f t="shared" si="2"/>
        <v>-2.75494672754947</v>
      </c>
    </row>
    <row r="13" s="2" customFormat="1" ht="15" spans="1:7">
      <c r="A13" s="5" t="s">
        <v>20</v>
      </c>
      <c r="B13" s="7">
        <v>0</v>
      </c>
      <c r="C13" s="7">
        <v>0</v>
      </c>
      <c r="D13" s="7">
        <v>0</v>
      </c>
      <c r="E13" s="7">
        <f t="shared" si="0"/>
        <v>0</v>
      </c>
      <c r="F13" s="5">
        <f t="shared" si="1"/>
        <v>0</v>
      </c>
      <c r="G13" s="7">
        <f t="shared" si="2"/>
        <v>-11.8493150684932</v>
      </c>
    </row>
    <row r="14" s="2" customFormat="1" ht="15" spans="1:7">
      <c r="A14" s="5" t="s">
        <v>21</v>
      </c>
      <c r="B14" s="7">
        <v>0.0518</v>
      </c>
      <c r="C14" s="7">
        <v>0.1402</v>
      </c>
      <c r="D14" s="7">
        <v>0.0891</v>
      </c>
      <c r="E14" s="7">
        <f t="shared" si="0"/>
        <v>0.0937</v>
      </c>
      <c r="F14" s="5">
        <f t="shared" si="1"/>
        <v>0.0443791617766717</v>
      </c>
      <c r="G14" s="5">
        <f t="shared" si="2"/>
        <v>9.54337899543379</v>
      </c>
    </row>
    <row r="15" s="2" customFormat="1" ht="15" spans="1:7">
      <c r="A15" s="5" t="s">
        <v>22</v>
      </c>
      <c r="B15" s="7">
        <v>0.4776</v>
      </c>
      <c r="C15" s="7">
        <v>0.3738</v>
      </c>
      <c r="D15" s="7">
        <v>0.4398</v>
      </c>
      <c r="E15" s="7">
        <f t="shared" si="0"/>
        <v>0.4304</v>
      </c>
      <c r="F15" s="5">
        <f t="shared" si="1"/>
        <v>0.0525345600533592</v>
      </c>
      <c r="G15" s="5">
        <f t="shared" si="2"/>
        <v>86.4155251141553</v>
      </c>
    </row>
    <row r="16" s="2" customFormat="1" ht="15" spans="1:7">
      <c r="A16" s="5" t="s">
        <v>23</v>
      </c>
      <c r="B16" s="7">
        <v>0.0334</v>
      </c>
      <c r="C16" s="7">
        <v>0.0885</v>
      </c>
      <c r="D16" s="7">
        <v>0.0639999999999999</v>
      </c>
      <c r="E16" s="7">
        <f t="shared" si="0"/>
        <v>0.0619666666666666</v>
      </c>
      <c r="F16" s="5">
        <f t="shared" si="1"/>
        <v>0.0276062191060879</v>
      </c>
      <c r="G16" s="7">
        <f t="shared" si="2"/>
        <v>2.29832572298325</v>
      </c>
    </row>
    <row r="17" s="2" customFormat="1" ht="15" spans="1:7">
      <c r="A17" s="5" t="s">
        <v>24</v>
      </c>
      <c r="B17" s="7">
        <v>0.1935</v>
      </c>
      <c r="C17" s="7">
        <v>0.1296</v>
      </c>
      <c r="D17" s="7">
        <v>0.181</v>
      </c>
      <c r="E17" s="7">
        <f t="shared" si="0"/>
        <v>0.168033333333333</v>
      </c>
      <c r="F17" s="5">
        <f t="shared" si="1"/>
        <v>0.0338659612787432</v>
      </c>
      <c r="G17" s="5">
        <f t="shared" si="2"/>
        <v>26.5144596651446</v>
      </c>
    </row>
    <row r="18" s="2" customFormat="1" ht="15" spans="1:7">
      <c r="A18" s="5" t="s">
        <v>25</v>
      </c>
      <c r="B18" s="7"/>
      <c r="C18" s="7">
        <v>2.2395</v>
      </c>
      <c r="D18" s="7">
        <v>2.1508</v>
      </c>
      <c r="E18" s="7">
        <f t="shared" si="0"/>
        <v>2.19515</v>
      </c>
      <c r="F18" s="5">
        <f t="shared" si="1"/>
        <v>0.0627203714912469</v>
      </c>
      <c r="G18" s="5">
        <f t="shared" si="2"/>
        <v>489.326484018265</v>
      </c>
    </row>
    <row r="19" s="2" customFormat="1" ht="15" spans="1:7">
      <c r="A19" s="5" t="s">
        <v>26</v>
      </c>
      <c r="B19" s="7">
        <v>0</v>
      </c>
      <c r="C19" s="7">
        <v>0</v>
      </c>
      <c r="D19" s="7">
        <v>0</v>
      </c>
      <c r="E19" s="7">
        <f t="shared" si="0"/>
        <v>0</v>
      </c>
      <c r="F19" s="5">
        <f t="shared" si="1"/>
        <v>0</v>
      </c>
      <c r="G19" s="7">
        <f t="shared" si="2"/>
        <v>-11.8493150684932</v>
      </c>
    </row>
    <row r="20" s="2" customFormat="1" ht="15" spans="1:7">
      <c r="A20" s="5" t="s">
        <v>27</v>
      </c>
      <c r="B20" s="7">
        <v>0</v>
      </c>
      <c r="C20" s="7">
        <v>0</v>
      </c>
      <c r="D20" s="7">
        <v>0</v>
      </c>
      <c r="E20" s="7">
        <f t="shared" si="0"/>
        <v>0</v>
      </c>
      <c r="F20" s="5">
        <f t="shared" si="1"/>
        <v>0</v>
      </c>
      <c r="G20" s="5">
        <f t="shared" si="2"/>
        <v>-11.8493150684932</v>
      </c>
    </row>
    <row r="21" s="2" customFormat="1" ht="15" spans="1:7">
      <c r="A21" s="5" t="s">
        <v>28</v>
      </c>
      <c r="B21" s="7">
        <v>0</v>
      </c>
      <c r="C21" s="7">
        <v>0</v>
      </c>
      <c r="D21" s="7">
        <v>0</v>
      </c>
      <c r="E21" s="7">
        <f t="shared" si="0"/>
        <v>0</v>
      </c>
      <c r="F21" s="5">
        <f t="shared" si="1"/>
        <v>0</v>
      </c>
      <c r="G21" s="5">
        <f t="shared" si="2"/>
        <v>-11.8493150684932</v>
      </c>
    </row>
    <row r="22" s="2" customFormat="1" ht="15" spans="1:7">
      <c r="A22" s="5" t="s">
        <v>29</v>
      </c>
      <c r="B22" s="7">
        <v>0.0831</v>
      </c>
      <c r="C22" s="7">
        <v>0.1905</v>
      </c>
      <c r="D22" s="7">
        <v>0.1428</v>
      </c>
      <c r="E22" s="7">
        <f t="shared" si="0"/>
        <v>0.1388</v>
      </c>
      <c r="F22" s="5">
        <f t="shared" si="1"/>
        <v>0.0538116158463951</v>
      </c>
      <c r="G22" s="5">
        <f t="shared" si="2"/>
        <v>19.8401826484018</v>
      </c>
    </row>
    <row r="23" s="2" customFormat="1" ht="15" spans="1:7">
      <c r="A23" s="5" t="s">
        <v>30</v>
      </c>
      <c r="B23" s="7">
        <v>0.6075</v>
      </c>
      <c r="C23" s="7">
        <v>0.4694</v>
      </c>
      <c r="D23" s="7">
        <v>0.5575</v>
      </c>
      <c r="E23" s="7">
        <f t="shared" si="0"/>
        <v>0.5448</v>
      </c>
      <c r="F23" s="5">
        <f t="shared" si="1"/>
        <v>0.0699204548040128</v>
      </c>
      <c r="G23" s="5">
        <f t="shared" si="2"/>
        <v>112.534246575342</v>
      </c>
    </row>
    <row r="24" s="2" customFormat="1" ht="15" spans="1:7">
      <c r="A24" s="5" t="s">
        <v>31</v>
      </c>
      <c r="B24" s="7">
        <v>0.0717</v>
      </c>
      <c r="C24" s="7">
        <v>0.0854</v>
      </c>
      <c r="D24" s="7">
        <v>0.0554</v>
      </c>
      <c r="E24" s="7">
        <f t="shared" si="0"/>
        <v>0.0708333333333333</v>
      </c>
      <c r="F24" s="5">
        <f t="shared" si="1"/>
        <v>0.0150187660389705</v>
      </c>
      <c r="G24" s="5">
        <f t="shared" si="2"/>
        <v>4.32267884322679</v>
      </c>
    </row>
    <row r="25" s="2" customFormat="1" ht="15" spans="1:7">
      <c r="A25" s="5" t="s">
        <v>32</v>
      </c>
      <c r="B25" s="7">
        <v>0.0508</v>
      </c>
      <c r="C25" s="7">
        <v>0.0531</v>
      </c>
      <c r="D25" s="7">
        <v>0.0669</v>
      </c>
      <c r="E25" s="7">
        <f t="shared" si="0"/>
        <v>0.0569333333333333</v>
      </c>
      <c r="F25" s="5">
        <f t="shared" si="1"/>
        <v>0.00870765946356042</v>
      </c>
      <c r="G25" s="5">
        <f t="shared" si="2"/>
        <v>1.14916286149163</v>
      </c>
    </row>
    <row r="26" s="2" customFormat="1" ht="15" spans="1:7">
      <c r="A26" s="5" t="s">
        <v>33</v>
      </c>
      <c r="B26" s="7">
        <v>0</v>
      </c>
      <c r="C26" s="7">
        <v>0</v>
      </c>
      <c r="D26" s="7">
        <v>0</v>
      </c>
      <c r="E26" s="7">
        <f t="shared" si="0"/>
        <v>0</v>
      </c>
      <c r="F26" s="5">
        <f t="shared" si="1"/>
        <v>0</v>
      </c>
      <c r="G26" s="5">
        <f t="shared" si="2"/>
        <v>-11.8493150684932</v>
      </c>
    </row>
    <row r="27" s="2" customFormat="1" ht="15" spans="1:7">
      <c r="A27" s="5" t="s">
        <v>34</v>
      </c>
      <c r="B27" s="7">
        <v>0</v>
      </c>
      <c r="C27" s="7">
        <v>0</v>
      </c>
      <c r="D27" s="7">
        <v>0</v>
      </c>
      <c r="E27" s="7">
        <f t="shared" si="0"/>
        <v>0</v>
      </c>
      <c r="F27" s="5">
        <f t="shared" si="1"/>
        <v>0</v>
      </c>
      <c r="G27" s="7">
        <f t="shared" si="2"/>
        <v>-11.8493150684932</v>
      </c>
    </row>
    <row r="28" s="2" customFormat="1" ht="15" spans="1:7">
      <c r="A28" s="5" t="s">
        <v>35</v>
      </c>
      <c r="B28" s="7">
        <v>0.0215</v>
      </c>
      <c r="C28" s="7">
        <v>0.0358</v>
      </c>
      <c r="D28" s="7">
        <v>0.028</v>
      </c>
      <c r="E28" s="7">
        <f t="shared" si="0"/>
        <v>0.0284333333333333</v>
      </c>
      <c r="F28" s="5">
        <f t="shared" si="1"/>
        <v>0.00715984171147193</v>
      </c>
      <c r="G28" s="5">
        <f t="shared" si="2"/>
        <v>-5.35768645357686</v>
      </c>
    </row>
    <row r="29" s="2" customFormat="1" ht="15" spans="1:7">
      <c r="A29" s="5" t="s">
        <v>36</v>
      </c>
      <c r="B29" s="7">
        <v>0</v>
      </c>
      <c r="C29" s="7">
        <v>0</v>
      </c>
      <c r="D29" s="7">
        <v>0</v>
      </c>
      <c r="E29" s="7">
        <f t="shared" si="0"/>
        <v>0</v>
      </c>
      <c r="F29" s="5">
        <f t="shared" si="1"/>
        <v>0</v>
      </c>
      <c r="G29" s="5">
        <f t="shared" si="2"/>
        <v>-11.8493150684932</v>
      </c>
    </row>
    <row r="30" s="2" customFormat="1" ht="15" spans="1:7">
      <c r="A30" s="5" t="s">
        <v>37</v>
      </c>
      <c r="B30" s="7">
        <v>0.0294</v>
      </c>
      <c r="C30" s="7">
        <v>0.0819</v>
      </c>
      <c r="D30" s="7">
        <v>0.0769</v>
      </c>
      <c r="E30" s="7">
        <f t="shared" si="0"/>
        <v>0.0627333333333333</v>
      </c>
      <c r="F30" s="5">
        <f t="shared" si="1"/>
        <v>0.0289755644178562</v>
      </c>
      <c r="G30" s="5">
        <f t="shared" si="2"/>
        <v>2.47336377473363</v>
      </c>
    </row>
    <row r="31" s="2" customFormat="1" ht="15" spans="1:7">
      <c r="A31" s="5" t="s">
        <v>38</v>
      </c>
      <c r="B31" s="7">
        <v>0</v>
      </c>
      <c r="C31" s="7">
        <v>0</v>
      </c>
      <c r="D31" s="7">
        <v>0</v>
      </c>
      <c r="E31" s="7">
        <f t="shared" si="0"/>
        <v>0</v>
      </c>
      <c r="F31" s="5">
        <f t="shared" si="1"/>
        <v>0</v>
      </c>
      <c r="G31" s="5">
        <f t="shared" si="2"/>
        <v>-11.8493150684932</v>
      </c>
    </row>
    <row r="32" s="2" customFormat="1" ht="15" spans="1:7">
      <c r="A32" s="5" t="s">
        <v>39</v>
      </c>
      <c r="B32" s="7">
        <v>0</v>
      </c>
      <c r="C32" s="7">
        <v>0</v>
      </c>
      <c r="D32" s="7">
        <v>0</v>
      </c>
      <c r="E32" s="7">
        <f t="shared" si="0"/>
        <v>0</v>
      </c>
      <c r="F32" s="5">
        <f t="shared" si="1"/>
        <v>0</v>
      </c>
      <c r="G32" s="5">
        <f t="shared" si="2"/>
        <v>-11.8493150684932</v>
      </c>
    </row>
    <row r="33" s="2" customFormat="1" ht="15" spans="1:7">
      <c r="A33" s="5" t="s">
        <v>40</v>
      </c>
      <c r="B33" s="7">
        <v>0.0495</v>
      </c>
      <c r="C33" s="7">
        <v>0.0553</v>
      </c>
      <c r="D33" s="7">
        <v>0.0567</v>
      </c>
      <c r="E33" s="7">
        <f t="shared" si="0"/>
        <v>0.0538333333333333</v>
      </c>
      <c r="F33" s="5">
        <f t="shared" si="1"/>
        <v>0.00381750354725877</v>
      </c>
      <c r="G33" s="5">
        <f t="shared" si="2"/>
        <v>0.441400304414004</v>
      </c>
    </row>
    <row r="34" s="2" customFormat="1" ht="15" spans="1:7">
      <c r="A34" s="5" t="s">
        <v>41</v>
      </c>
      <c r="B34" s="7">
        <v>0</v>
      </c>
      <c r="C34" s="7">
        <v>0</v>
      </c>
      <c r="D34" s="7">
        <v>0</v>
      </c>
      <c r="E34" s="7">
        <f t="shared" si="0"/>
        <v>0</v>
      </c>
      <c r="F34" s="5">
        <f t="shared" si="1"/>
        <v>0</v>
      </c>
      <c r="G34" s="5">
        <f t="shared" si="2"/>
        <v>-11.8493150684932</v>
      </c>
    </row>
    <row r="35" s="2" customFormat="1" ht="15" spans="1:7">
      <c r="A35" s="5" t="s">
        <v>42</v>
      </c>
      <c r="B35" s="7">
        <v>0</v>
      </c>
      <c r="C35" s="7">
        <v>0</v>
      </c>
      <c r="D35" s="7">
        <v>0</v>
      </c>
      <c r="E35" s="7">
        <f t="shared" si="0"/>
        <v>0</v>
      </c>
      <c r="F35" s="5">
        <f t="shared" si="1"/>
        <v>0</v>
      </c>
      <c r="G35" s="5">
        <f t="shared" si="2"/>
        <v>-11.8493150684932</v>
      </c>
    </row>
    <row r="36" s="2" customFormat="1" ht="15" spans="1:7">
      <c r="A36" s="5" t="s">
        <v>43</v>
      </c>
      <c r="B36" s="7">
        <v>0.00289999999999999</v>
      </c>
      <c r="C36" s="7">
        <v>0.00939999999999999</v>
      </c>
      <c r="D36" s="7">
        <v>0.00600000000000001</v>
      </c>
      <c r="E36" s="7">
        <f t="shared" si="0"/>
        <v>0.0061</v>
      </c>
      <c r="F36" s="5">
        <f t="shared" si="1"/>
        <v>0.00325115364140177</v>
      </c>
      <c r="G36" s="5">
        <f t="shared" si="2"/>
        <v>-10.4566210045662</v>
      </c>
    </row>
    <row r="37" s="2" customFormat="1" ht="15" spans="1:7">
      <c r="A37" s="5" t="s">
        <v>44</v>
      </c>
      <c r="B37" s="7">
        <v>0</v>
      </c>
      <c r="C37" s="7">
        <v>0</v>
      </c>
      <c r="D37" s="7">
        <v>0</v>
      </c>
      <c r="E37" s="7">
        <f t="shared" si="0"/>
        <v>0</v>
      </c>
      <c r="F37" s="5">
        <f t="shared" si="1"/>
        <v>0</v>
      </c>
      <c r="G37" s="5">
        <f t="shared" si="2"/>
        <v>-11.8493150684932</v>
      </c>
    </row>
    <row r="38" s="2" customFormat="1" ht="15" spans="1:7">
      <c r="A38" s="5" t="s">
        <v>45</v>
      </c>
      <c r="B38" s="7">
        <v>0.2676</v>
      </c>
      <c r="C38" s="7">
        <v>0.2164</v>
      </c>
      <c r="D38" s="7">
        <v>0.2159</v>
      </c>
      <c r="E38" s="7">
        <f t="shared" si="0"/>
        <v>0.2333</v>
      </c>
      <c r="F38" s="5">
        <f t="shared" si="1"/>
        <v>0.0297057233542629</v>
      </c>
      <c r="G38" s="5">
        <f>5*(E38-0.0316)/0.0261</f>
        <v>38.639846743295</v>
      </c>
    </row>
    <row r="39" s="2" customFormat="1" ht="15" spans="1:7">
      <c r="A39" s="5" t="s">
        <v>46</v>
      </c>
      <c r="B39" s="7">
        <v>0.0028</v>
      </c>
      <c r="C39" s="7">
        <v>0</v>
      </c>
      <c r="D39" s="7">
        <v>0.00159999999999999</v>
      </c>
      <c r="E39" s="7">
        <f t="shared" si="0"/>
        <v>0.00146666666666666</v>
      </c>
      <c r="F39" s="5">
        <f t="shared" si="1"/>
        <v>0.0014047538337137</v>
      </c>
      <c r="G39" s="5">
        <f t="shared" ref="G39:G67" si="3">5*(E39-0.0316)/0.0261</f>
        <v>-5.77266922094508</v>
      </c>
    </row>
    <row r="40" s="2" customFormat="1" ht="15" spans="1:7">
      <c r="A40" s="5" t="s">
        <v>47</v>
      </c>
      <c r="B40" s="7">
        <v>0.0726</v>
      </c>
      <c r="C40" s="7">
        <v>0.1027</v>
      </c>
      <c r="D40" s="7">
        <v>0.0861</v>
      </c>
      <c r="E40" s="7">
        <f t="shared" si="0"/>
        <v>0.0871333333333333</v>
      </c>
      <c r="F40" s="5">
        <f t="shared" si="1"/>
        <v>0.0150765822829093</v>
      </c>
      <c r="G40" s="5">
        <f t="shared" si="3"/>
        <v>10.6385696040868</v>
      </c>
    </row>
    <row r="41" s="2" customFormat="1" ht="15" spans="1:7">
      <c r="A41" s="5" t="s">
        <v>48</v>
      </c>
      <c r="B41" s="7">
        <v>0.0521</v>
      </c>
      <c r="C41" s="7">
        <v>0.0582</v>
      </c>
      <c r="D41" s="7">
        <v>0.0765</v>
      </c>
      <c r="E41" s="7">
        <f t="shared" si="0"/>
        <v>0.0622666666666667</v>
      </c>
      <c r="F41" s="5">
        <f t="shared" si="1"/>
        <v>0.0126981625967434</v>
      </c>
      <c r="G41" s="5">
        <f t="shared" si="3"/>
        <v>5.87484035759898</v>
      </c>
    </row>
    <row r="42" s="2" customFormat="1" ht="15" spans="1:7">
      <c r="A42" s="5" t="s">
        <v>49</v>
      </c>
      <c r="B42" s="7">
        <v>0</v>
      </c>
      <c r="C42" s="7">
        <v>0</v>
      </c>
      <c r="D42" s="7">
        <v>0</v>
      </c>
      <c r="E42" s="7">
        <f t="shared" si="0"/>
        <v>0</v>
      </c>
      <c r="F42" s="5">
        <f t="shared" si="1"/>
        <v>0</v>
      </c>
      <c r="G42" s="5">
        <f t="shared" si="3"/>
        <v>-6.0536398467433</v>
      </c>
    </row>
    <row r="43" s="2" customFormat="1" ht="15" spans="1:7">
      <c r="A43" s="5" t="s">
        <v>50</v>
      </c>
      <c r="B43" s="7">
        <v>0.0281</v>
      </c>
      <c r="C43" s="7">
        <v>0.00370000000000001</v>
      </c>
      <c r="D43" s="7">
        <v>0.0157</v>
      </c>
      <c r="E43" s="7">
        <f t="shared" si="0"/>
        <v>0.0158333333333333</v>
      </c>
      <c r="F43" s="5">
        <f t="shared" si="1"/>
        <v>0.01220054643585</v>
      </c>
      <c r="G43" s="5">
        <f t="shared" si="3"/>
        <v>-3.02043422733078</v>
      </c>
    </row>
    <row r="44" s="2" customFormat="1" ht="15" spans="1:7">
      <c r="A44" s="5" t="s">
        <v>51</v>
      </c>
      <c r="B44" s="7">
        <v>0.0891</v>
      </c>
      <c r="C44" s="7">
        <v>0.1796</v>
      </c>
      <c r="D44" s="7">
        <v>0.1053</v>
      </c>
      <c r="E44" s="7">
        <f t="shared" si="0"/>
        <v>0.124666666666667</v>
      </c>
      <c r="F44" s="5">
        <f t="shared" si="1"/>
        <v>0.0482582980774637</v>
      </c>
      <c r="G44" s="5">
        <f t="shared" si="3"/>
        <v>17.8288633461047</v>
      </c>
    </row>
    <row r="45" s="2" customFormat="1" ht="15" spans="1:7">
      <c r="A45" s="5" t="s">
        <v>52</v>
      </c>
      <c r="B45" s="7">
        <v>0.1466</v>
      </c>
      <c r="C45" s="7">
        <v>0.0661</v>
      </c>
      <c r="D45" s="7">
        <v>0.1533</v>
      </c>
      <c r="E45" s="7">
        <f t="shared" si="0"/>
        <v>0.122</v>
      </c>
      <c r="F45" s="5">
        <f t="shared" si="1"/>
        <v>0.0485265906488391</v>
      </c>
      <c r="G45" s="5">
        <f t="shared" si="3"/>
        <v>17.3180076628352</v>
      </c>
    </row>
    <row r="46" s="2" customFormat="1" ht="15" spans="1:7">
      <c r="A46" s="5" t="s">
        <v>53</v>
      </c>
      <c r="B46" s="7">
        <v>0.098</v>
      </c>
      <c r="C46" s="7">
        <v>0.1224</v>
      </c>
      <c r="D46" s="7">
        <v>0.0676</v>
      </c>
      <c r="E46" s="7">
        <f t="shared" si="0"/>
        <v>0.096</v>
      </c>
      <c r="F46" s="5">
        <f t="shared" si="1"/>
        <v>0.0274546899454356</v>
      </c>
      <c r="G46" s="5">
        <f t="shared" si="3"/>
        <v>12.3371647509579</v>
      </c>
    </row>
    <row r="47" s="2" customFormat="1" ht="15" spans="1:7">
      <c r="A47" s="5" t="s">
        <v>54</v>
      </c>
      <c r="B47" s="7">
        <v>0.0679</v>
      </c>
      <c r="C47" s="7">
        <v>0.0222</v>
      </c>
      <c r="D47" s="7">
        <v>0.0538</v>
      </c>
      <c r="E47" s="7">
        <f t="shared" si="0"/>
        <v>0.0479666666666667</v>
      </c>
      <c r="F47" s="5">
        <f t="shared" si="1"/>
        <v>0.0234017805590372</v>
      </c>
      <c r="G47" s="5">
        <f t="shared" si="3"/>
        <v>3.13537675606641</v>
      </c>
    </row>
    <row r="48" s="2" customFormat="1" ht="15" spans="1:7">
      <c r="A48" s="5" t="s">
        <v>55</v>
      </c>
      <c r="B48" s="7">
        <v>1.0755</v>
      </c>
      <c r="C48" s="7">
        <v>1.2005</v>
      </c>
      <c r="D48" s="7">
        <v>1.2236</v>
      </c>
      <c r="E48" s="7">
        <f t="shared" si="0"/>
        <v>1.16653333333333</v>
      </c>
      <c r="F48" s="5">
        <f t="shared" si="1"/>
        <v>0.0796787508268882</v>
      </c>
      <c r="G48" s="5">
        <f t="shared" si="3"/>
        <v>217.420178799489</v>
      </c>
    </row>
    <row r="49" s="2" customFormat="1" ht="15" spans="1:7">
      <c r="A49" s="5" t="s">
        <v>56</v>
      </c>
      <c r="B49" s="7">
        <v>0.0313</v>
      </c>
      <c r="C49" s="7">
        <v>0.0107</v>
      </c>
      <c r="D49" s="7">
        <v>0.0317</v>
      </c>
      <c r="E49" s="7">
        <f t="shared" si="0"/>
        <v>0.0245666666666667</v>
      </c>
      <c r="F49" s="5">
        <f t="shared" si="1"/>
        <v>0.012010550917145</v>
      </c>
      <c r="G49" s="5">
        <f t="shared" si="3"/>
        <v>-1.34738186462324</v>
      </c>
    </row>
    <row r="50" s="2" customFormat="1" ht="15" spans="1:7">
      <c r="A50" s="5" t="s">
        <v>57</v>
      </c>
      <c r="B50" s="7">
        <v>0.0189</v>
      </c>
      <c r="C50" s="7">
        <v>0.0259</v>
      </c>
      <c r="D50" s="7">
        <v>0.0191</v>
      </c>
      <c r="E50" s="7">
        <f t="shared" si="0"/>
        <v>0.0213</v>
      </c>
      <c r="F50" s="5">
        <f t="shared" si="1"/>
        <v>0.00398497176903426</v>
      </c>
      <c r="G50" s="5">
        <f t="shared" si="3"/>
        <v>-1.97318007662835</v>
      </c>
    </row>
    <row r="51" s="2" customFormat="1" ht="15" spans="1:7">
      <c r="A51" s="5" t="s">
        <v>58</v>
      </c>
      <c r="B51" s="7">
        <v>0.0391</v>
      </c>
      <c r="C51" s="7">
        <v>0.0202</v>
      </c>
      <c r="D51" s="7">
        <v>0.0447</v>
      </c>
      <c r="E51" s="7">
        <f t="shared" si="0"/>
        <v>0.0346666666666667</v>
      </c>
      <c r="F51" s="5">
        <f t="shared" si="1"/>
        <v>0.0128375750565803</v>
      </c>
      <c r="G51" s="5">
        <f t="shared" si="3"/>
        <v>0.587484035759898</v>
      </c>
    </row>
    <row r="52" s="2" customFormat="1" ht="15" spans="1:7">
      <c r="A52" s="5" t="s">
        <v>59</v>
      </c>
      <c r="B52" s="7">
        <v>0.00659999999999999</v>
      </c>
      <c r="C52" s="7">
        <v>0.0759</v>
      </c>
      <c r="D52" s="7">
        <v>0.0335</v>
      </c>
      <c r="E52" s="7">
        <f t="shared" si="0"/>
        <v>0.0386666666666667</v>
      </c>
      <c r="F52" s="5">
        <f t="shared" si="1"/>
        <v>0.0349377064692766</v>
      </c>
      <c r="G52" s="5">
        <f t="shared" si="3"/>
        <v>1.35376756066411</v>
      </c>
    </row>
    <row r="53" s="2" customFormat="1" ht="15" spans="1:7">
      <c r="A53" s="5" t="s">
        <v>60</v>
      </c>
      <c r="B53" s="7">
        <v>0.0971</v>
      </c>
      <c r="C53" s="7">
        <v>0.0561</v>
      </c>
      <c r="D53" s="7">
        <v>0.107</v>
      </c>
      <c r="E53" s="7">
        <f t="shared" si="0"/>
        <v>0.0867333333333333</v>
      </c>
      <c r="F53" s="5">
        <f t="shared" si="1"/>
        <v>0.0269870956817019</v>
      </c>
      <c r="G53" s="5">
        <f t="shared" si="3"/>
        <v>10.5619412515964</v>
      </c>
    </row>
    <row r="54" s="2" customFormat="1" ht="15" spans="1:7">
      <c r="A54" s="5" t="s">
        <v>61</v>
      </c>
      <c r="B54" s="7">
        <v>1.9169</v>
      </c>
      <c r="C54" s="7">
        <v>1.9995</v>
      </c>
      <c r="D54" s="7">
        <v>2.0287</v>
      </c>
      <c r="E54" s="7">
        <f t="shared" si="0"/>
        <v>1.9817</v>
      </c>
      <c r="F54" s="5">
        <f t="shared" si="1"/>
        <v>0.0579865501646719</v>
      </c>
      <c r="G54" s="5">
        <f t="shared" si="3"/>
        <v>373.582375478927</v>
      </c>
    </row>
    <row r="55" s="2" customFormat="1" ht="15" spans="1:7">
      <c r="A55" s="5" t="s">
        <v>62</v>
      </c>
      <c r="B55" s="7">
        <v>0</v>
      </c>
      <c r="C55" s="7">
        <v>0</v>
      </c>
      <c r="D55" s="7">
        <v>0</v>
      </c>
      <c r="E55" s="7">
        <f t="shared" si="0"/>
        <v>0</v>
      </c>
      <c r="F55" s="5">
        <f t="shared" si="1"/>
        <v>0</v>
      </c>
      <c r="G55" s="5">
        <f t="shared" si="3"/>
        <v>-6.0536398467433</v>
      </c>
    </row>
    <row r="56" s="2" customFormat="1" ht="15" spans="1:7">
      <c r="A56" s="5" t="s">
        <v>63</v>
      </c>
      <c r="B56" s="7">
        <v>0</v>
      </c>
      <c r="C56" s="7">
        <v>0</v>
      </c>
      <c r="D56" s="7">
        <v>0</v>
      </c>
      <c r="E56" s="7">
        <f t="shared" si="0"/>
        <v>0</v>
      </c>
      <c r="F56" s="5">
        <f t="shared" si="1"/>
        <v>0</v>
      </c>
      <c r="G56" s="5">
        <f t="shared" si="3"/>
        <v>-6.0536398467433</v>
      </c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0"/>
        <v>0</v>
      </c>
      <c r="F57" s="5">
        <f t="shared" si="1"/>
        <v>0</v>
      </c>
      <c r="G57" s="5">
        <f t="shared" si="3"/>
        <v>-6.0536398467433</v>
      </c>
    </row>
    <row r="58" s="2" customFormat="1" ht="15" spans="1:7">
      <c r="A58" s="5" t="s">
        <v>65</v>
      </c>
      <c r="B58" s="7">
        <v>0</v>
      </c>
      <c r="C58" s="7">
        <v>0</v>
      </c>
      <c r="D58" s="7">
        <v>0</v>
      </c>
      <c r="E58" s="7">
        <f t="shared" si="0"/>
        <v>0</v>
      </c>
      <c r="F58" s="5">
        <f t="shared" si="1"/>
        <v>0</v>
      </c>
      <c r="G58" s="7">
        <f t="shared" si="3"/>
        <v>-6.0536398467433</v>
      </c>
    </row>
    <row r="59" s="2" customFormat="1" ht="15" spans="1:7">
      <c r="A59" s="5" t="s">
        <v>66</v>
      </c>
      <c r="B59" s="7">
        <v>0</v>
      </c>
      <c r="C59" s="7">
        <v>0</v>
      </c>
      <c r="D59" s="7">
        <v>0</v>
      </c>
      <c r="E59" s="7">
        <f t="shared" si="0"/>
        <v>0</v>
      </c>
      <c r="F59" s="5">
        <f t="shared" si="1"/>
        <v>0</v>
      </c>
      <c r="G59" s="5">
        <f t="shared" si="3"/>
        <v>-6.0536398467433</v>
      </c>
    </row>
    <row r="60" s="2" customFormat="1" ht="15" spans="1:7">
      <c r="A60" s="5" t="s">
        <v>67</v>
      </c>
      <c r="B60" s="7">
        <v>0.0109</v>
      </c>
      <c r="C60" s="7">
        <v>0.0693</v>
      </c>
      <c r="D60" s="7">
        <v>0.0528</v>
      </c>
      <c r="E60" s="7">
        <f t="shared" si="0"/>
        <v>0.0443333333333333</v>
      </c>
      <c r="F60" s="5">
        <f t="shared" si="1"/>
        <v>0.030106533067315</v>
      </c>
      <c r="G60" s="7">
        <f t="shared" si="3"/>
        <v>2.43933588761175</v>
      </c>
    </row>
    <row r="61" s="2" customFormat="1" ht="15" spans="1:7">
      <c r="A61" s="5" t="s">
        <v>68</v>
      </c>
      <c r="B61" s="7">
        <v>0.0531</v>
      </c>
      <c r="C61" s="7">
        <v>0.0217</v>
      </c>
      <c r="D61" s="7">
        <v>0.0659</v>
      </c>
      <c r="E61" s="7">
        <f t="shared" si="0"/>
        <v>0.0469</v>
      </c>
      <c r="F61" s="5">
        <f t="shared" si="1"/>
        <v>0.0227429109834251</v>
      </c>
      <c r="G61" s="5">
        <f t="shared" si="3"/>
        <v>2.93103448275862</v>
      </c>
    </row>
    <row r="62" s="2" customFormat="1" ht="15" spans="1:7">
      <c r="A62" s="5" t="s">
        <v>69</v>
      </c>
      <c r="B62" s="7">
        <v>0</v>
      </c>
      <c r="C62" s="7">
        <v>0</v>
      </c>
      <c r="D62" s="7">
        <v>0</v>
      </c>
      <c r="E62" s="7">
        <f t="shared" si="0"/>
        <v>0</v>
      </c>
      <c r="F62" s="5">
        <f t="shared" si="1"/>
        <v>0</v>
      </c>
      <c r="G62" s="5">
        <f t="shared" si="3"/>
        <v>-6.0536398467433</v>
      </c>
    </row>
    <row r="63" s="2" customFormat="1" ht="15" spans="1:7">
      <c r="A63" s="5" t="s">
        <v>70</v>
      </c>
      <c r="B63" s="7">
        <v>0</v>
      </c>
      <c r="C63" s="7">
        <v>0</v>
      </c>
      <c r="D63" s="7">
        <v>0</v>
      </c>
      <c r="E63" s="7">
        <f t="shared" si="0"/>
        <v>0</v>
      </c>
      <c r="F63" s="5">
        <f t="shared" si="1"/>
        <v>0</v>
      </c>
      <c r="G63" s="5">
        <f t="shared" si="3"/>
        <v>-6.0536398467433</v>
      </c>
    </row>
    <row r="64" s="2" customFormat="1" ht="15" spans="1:7">
      <c r="A64" s="5" t="s">
        <v>71</v>
      </c>
      <c r="B64" s="7">
        <v>0</v>
      </c>
      <c r="C64" s="7">
        <v>0</v>
      </c>
      <c r="D64" s="7">
        <v>0</v>
      </c>
      <c r="E64" s="7">
        <f t="shared" si="0"/>
        <v>0</v>
      </c>
      <c r="F64" s="5">
        <f t="shared" si="1"/>
        <v>0</v>
      </c>
      <c r="G64" s="5">
        <f t="shared" si="3"/>
        <v>-6.0536398467433</v>
      </c>
    </row>
    <row r="65" s="2" customFormat="1" ht="15" spans="1:7">
      <c r="A65" s="5" t="s">
        <v>72</v>
      </c>
      <c r="B65" s="7">
        <v>0.0642</v>
      </c>
      <c r="C65" s="7">
        <v>0.0359</v>
      </c>
      <c r="D65" s="7">
        <v>0.0407</v>
      </c>
      <c r="E65" s="7">
        <f t="shared" si="0"/>
        <v>0.0469333333333333</v>
      </c>
      <c r="F65" s="5">
        <f t="shared" si="1"/>
        <v>0.0151447460636794</v>
      </c>
      <c r="G65" s="5">
        <f t="shared" si="3"/>
        <v>2.93742017879949</v>
      </c>
    </row>
    <row r="66" s="2" customFormat="1" ht="15" spans="1:7">
      <c r="A66" s="5" t="s">
        <v>73</v>
      </c>
      <c r="B66" s="7">
        <v>0</v>
      </c>
      <c r="C66" s="7">
        <v>0</v>
      </c>
      <c r="D66" s="7">
        <v>0</v>
      </c>
      <c r="E66" s="7">
        <f t="shared" si="0"/>
        <v>0</v>
      </c>
      <c r="F66" s="5">
        <f t="shared" si="1"/>
        <v>0</v>
      </c>
      <c r="G66" s="7">
        <f t="shared" si="3"/>
        <v>-6.0536398467433</v>
      </c>
    </row>
    <row r="67" s="2" customFormat="1" ht="15" spans="1:7">
      <c r="A67" s="5" t="s">
        <v>74</v>
      </c>
      <c r="B67" s="7">
        <v>1.858</v>
      </c>
      <c r="C67" s="7"/>
      <c r="D67" s="7">
        <v>1.7648</v>
      </c>
      <c r="E67" s="7">
        <f t="shared" si="0"/>
        <v>1.8114</v>
      </c>
      <c r="F67" s="5">
        <f t="shared" si="1"/>
        <v>0.0659023520065864</v>
      </c>
      <c r="G67" s="5">
        <f t="shared" si="3"/>
        <v>340.95785440613</v>
      </c>
    </row>
    <row r="68" s="1" customFormat="1" ht="15" spans="1:7">
      <c r="A68" s="5" t="s">
        <v>75</v>
      </c>
      <c r="B68" s="7">
        <v>0.3403</v>
      </c>
      <c r="C68" s="7">
        <v>0.2817</v>
      </c>
      <c r="D68" s="7">
        <v>0.242</v>
      </c>
      <c r="E68" s="7">
        <f t="shared" si="0"/>
        <v>0.288</v>
      </c>
      <c r="F68" s="5">
        <f t="shared" si="1"/>
        <v>0.0494518958180574</v>
      </c>
      <c r="G68" s="5">
        <f>5*(E68-0.0608)/0.036</f>
        <v>31.5555555555556</v>
      </c>
    </row>
    <row r="69" s="1" customFormat="1" ht="15" spans="1:7">
      <c r="A69" s="5" t="s">
        <v>76</v>
      </c>
      <c r="B69" s="7">
        <v>0.2111</v>
      </c>
      <c r="C69" s="7">
        <v>0.1853</v>
      </c>
      <c r="D69" s="7">
        <v>0.1794</v>
      </c>
      <c r="E69" s="7">
        <f t="shared" si="0"/>
        <v>0.191933333333333</v>
      </c>
      <c r="F69" s="5">
        <f t="shared" si="1"/>
        <v>0.0168589244417707</v>
      </c>
      <c r="G69" s="5">
        <f t="shared" ref="G69:G97" si="4">5*(E69-0.0608)/0.036</f>
        <v>18.212962962963</v>
      </c>
    </row>
    <row r="70" s="1" customFormat="1" ht="15" spans="1:7">
      <c r="A70" s="5" t="s">
        <v>77</v>
      </c>
      <c r="B70" s="7">
        <v>0.1414</v>
      </c>
      <c r="C70" s="7">
        <v>0.1514</v>
      </c>
      <c r="D70" s="7">
        <v>0.1348</v>
      </c>
      <c r="E70" s="7">
        <f t="shared" si="0"/>
        <v>0.142533333333333</v>
      </c>
      <c r="F70" s="5">
        <f t="shared" si="1"/>
        <v>0.00835783065952723</v>
      </c>
      <c r="G70" s="5">
        <f t="shared" si="4"/>
        <v>11.3518518518519</v>
      </c>
    </row>
    <row r="71" s="1" customFormat="1" ht="15" spans="1:7">
      <c r="A71" s="5" t="s">
        <v>78</v>
      </c>
      <c r="B71" s="7">
        <v>0.1025</v>
      </c>
      <c r="C71" s="7">
        <v>0.1087</v>
      </c>
      <c r="D71" s="7">
        <v>0.103</v>
      </c>
      <c r="E71" s="7">
        <f t="shared" si="0"/>
        <v>0.104733333333333</v>
      </c>
      <c r="F71" s="5">
        <f t="shared" si="1"/>
        <v>0.00344431899413126</v>
      </c>
      <c r="G71" s="5">
        <f t="shared" si="4"/>
        <v>6.10185185185185</v>
      </c>
    </row>
    <row r="72" s="1" customFormat="1" ht="15" spans="1:7">
      <c r="A72" s="5" t="s">
        <v>79</v>
      </c>
      <c r="B72" s="7">
        <v>0.1476</v>
      </c>
      <c r="C72" s="7">
        <v>0.1761</v>
      </c>
      <c r="D72" s="7">
        <v>0.1444</v>
      </c>
      <c r="E72" s="7">
        <f t="shared" si="0"/>
        <v>0.156033333333333</v>
      </c>
      <c r="F72" s="5">
        <f t="shared" si="1"/>
        <v>0.0174517429884047</v>
      </c>
      <c r="G72" s="5">
        <f t="shared" si="4"/>
        <v>13.2268518518519</v>
      </c>
    </row>
    <row r="73" s="1" customFormat="1" ht="15" spans="1:7">
      <c r="A73" s="5" t="s">
        <v>80</v>
      </c>
      <c r="B73" s="7">
        <v>0.1336</v>
      </c>
      <c r="C73" s="7">
        <v>0.1346</v>
      </c>
      <c r="D73" s="7">
        <v>0.1108</v>
      </c>
      <c r="E73" s="7">
        <f t="shared" ref="E73:E97" si="5">AVERAGE(B73:D73)</f>
        <v>0.126333333333333</v>
      </c>
      <c r="F73" s="5">
        <f t="shared" ref="F73:F97" si="6">STDEV(B73:D73)</f>
        <v>0.0134615501831451</v>
      </c>
      <c r="G73" s="5">
        <f t="shared" si="4"/>
        <v>9.10185185185185</v>
      </c>
    </row>
    <row r="74" s="1" customFormat="1" ht="15" spans="1:7">
      <c r="A74" s="5" t="s">
        <v>81</v>
      </c>
      <c r="B74" s="7">
        <v>0.1523</v>
      </c>
      <c r="C74" s="7">
        <v>0.2242</v>
      </c>
      <c r="D74" s="7">
        <v>0.1639</v>
      </c>
      <c r="E74" s="7">
        <f t="shared" si="5"/>
        <v>0.180133333333333</v>
      </c>
      <c r="F74" s="5">
        <f t="shared" si="6"/>
        <v>0.0386010794322301</v>
      </c>
      <c r="G74" s="5">
        <f t="shared" si="4"/>
        <v>16.5740740740741</v>
      </c>
    </row>
    <row r="75" s="1" customFormat="1" ht="15" spans="1:7">
      <c r="A75" s="5" t="s">
        <v>82</v>
      </c>
      <c r="B75" s="7"/>
      <c r="C75" s="7">
        <v>2.4219</v>
      </c>
      <c r="D75" s="7">
        <v>2.3829</v>
      </c>
      <c r="E75" s="7">
        <f t="shared" si="5"/>
        <v>2.4024</v>
      </c>
      <c r="F75" s="5">
        <f t="shared" si="6"/>
        <v>0.0275771644662755</v>
      </c>
      <c r="G75" s="5">
        <f t="shared" si="4"/>
        <v>325.222222222222</v>
      </c>
    </row>
    <row r="76" s="1" customFormat="1" ht="15" spans="1:7">
      <c r="A76" s="5" t="s">
        <v>83</v>
      </c>
      <c r="B76" s="7">
        <v>2.7213</v>
      </c>
      <c r="C76" s="7">
        <v>2.7816</v>
      </c>
      <c r="D76" s="7">
        <v>2.7179</v>
      </c>
      <c r="E76" s="7">
        <f t="shared" si="5"/>
        <v>2.74026666666667</v>
      </c>
      <c r="F76" s="5">
        <f t="shared" si="6"/>
        <v>0.0358360619116182</v>
      </c>
      <c r="G76" s="5">
        <f t="shared" si="4"/>
        <v>372.148148148148</v>
      </c>
    </row>
    <row r="77" s="1" customFormat="1" ht="15" spans="1:7">
      <c r="A77" s="5" t="s">
        <v>84</v>
      </c>
      <c r="B77" s="7">
        <v>2.8517</v>
      </c>
      <c r="C77" s="7">
        <v>2.7425</v>
      </c>
      <c r="D77" s="7">
        <v>2.8162</v>
      </c>
      <c r="E77" s="7">
        <f t="shared" si="5"/>
        <v>2.80346666666667</v>
      </c>
      <c r="F77" s="5">
        <f t="shared" si="6"/>
        <v>0.055702453566547</v>
      </c>
      <c r="G77" s="5">
        <f t="shared" si="4"/>
        <v>380.925925925926</v>
      </c>
    </row>
    <row r="78" s="1" customFormat="1" ht="15" spans="1:7">
      <c r="A78" s="5" t="s">
        <v>85</v>
      </c>
      <c r="B78" s="7">
        <v>0.101</v>
      </c>
      <c r="C78" s="7">
        <v>0.0875</v>
      </c>
      <c r="D78" s="7">
        <v>0.0761</v>
      </c>
      <c r="E78" s="7">
        <f t="shared" si="5"/>
        <v>0.0882</v>
      </c>
      <c r="F78" s="5">
        <f t="shared" si="6"/>
        <v>0.0124647502983413</v>
      </c>
      <c r="G78" s="5">
        <f t="shared" si="4"/>
        <v>3.80555555555556</v>
      </c>
    </row>
    <row r="79" s="1" customFormat="1" ht="15" spans="1:7">
      <c r="A79" s="5" t="s">
        <v>86</v>
      </c>
      <c r="B79" s="7">
        <v>0.1997</v>
      </c>
      <c r="C79" s="7">
        <v>0.1651</v>
      </c>
      <c r="D79" s="7">
        <v>0.1987</v>
      </c>
      <c r="E79" s="7">
        <f t="shared" si="5"/>
        <v>0.187833333333333</v>
      </c>
      <c r="F79" s="5">
        <f t="shared" si="6"/>
        <v>0.019693992315763</v>
      </c>
      <c r="G79" s="5">
        <f t="shared" si="4"/>
        <v>17.6435185185185</v>
      </c>
    </row>
    <row r="80" s="1" customFormat="1" ht="15" spans="1:7">
      <c r="A80" s="5" t="s">
        <v>87</v>
      </c>
      <c r="B80" s="7">
        <v>0.0028</v>
      </c>
      <c r="C80" s="7">
        <v>0.0302</v>
      </c>
      <c r="D80" s="7">
        <v>0.0198</v>
      </c>
      <c r="E80" s="7">
        <f t="shared" si="5"/>
        <v>0.0176</v>
      </c>
      <c r="F80" s="5">
        <f t="shared" si="6"/>
        <v>0.0138318473097414</v>
      </c>
      <c r="G80" s="5">
        <f t="shared" si="4"/>
        <v>-6</v>
      </c>
    </row>
    <row r="81" s="1" customFormat="1" ht="15" spans="1:7">
      <c r="A81" s="5" t="s">
        <v>88</v>
      </c>
      <c r="B81" s="7">
        <v>0.0986</v>
      </c>
      <c r="C81" s="7">
        <v>0.0239</v>
      </c>
      <c r="D81" s="7">
        <v>0.0467</v>
      </c>
      <c r="E81" s="7">
        <f t="shared" si="5"/>
        <v>0.0564</v>
      </c>
      <c r="F81" s="5">
        <f t="shared" si="6"/>
        <v>0.0382830249588509</v>
      </c>
      <c r="G81" s="5">
        <f t="shared" si="4"/>
        <v>-0.611111111111111</v>
      </c>
    </row>
    <row r="82" s="1" customFormat="1" ht="15" spans="1:7">
      <c r="A82" s="5" t="s">
        <v>89</v>
      </c>
      <c r="B82" s="7">
        <v>0.2436</v>
      </c>
      <c r="C82" s="7">
        <v>0.3045</v>
      </c>
      <c r="D82" s="7">
        <v>0.3049</v>
      </c>
      <c r="E82" s="7">
        <f t="shared" si="5"/>
        <v>0.284333333333333</v>
      </c>
      <c r="F82" s="5">
        <f t="shared" si="6"/>
        <v>0.0352766683990046</v>
      </c>
      <c r="G82" s="5">
        <f t="shared" si="4"/>
        <v>31.0462962962963</v>
      </c>
    </row>
    <row r="83" s="1" customFormat="1" ht="15" spans="1:7">
      <c r="A83" s="5" t="s">
        <v>90</v>
      </c>
      <c r="B83" s="7">
        <v>0.2957</v>
      </c>
      <c r="C83" s="7">
        <v>0.2922</v>
      </c>
      <c r="D83" s="7">
        <v>0.3251</v>
      </c>
      <c r="E83" s="7">
        <f t="shared" si="5"/>
        <v>0.304333333333333</v>
      </c>
      <c r="F83" s="5">
        <f t="shared" si="6"/>
        <v>0.0180694032367794</v>
      </c>
      <c r="G83" s="5">
        <f t="shared" si="4"/>
        <v>33.8240740740741</v>
      </c>
    </row>
    <row r="84" s="1" customFormat="1" ht="15" spans="1:7">
      <c r="A84" s="5" t="s">
        <v>91</v>
      </c>
      <c r="B84" s="7">
        <v>0.1551</v>
      </c>
      <c r="C84" s="7">
        <v>0.1737</v>
      </c>
      <c r="D84" s="7">
        <v>0.1432</v>
      </c>
      <c r="E84" s="7">
        <f t="shared" si="5"/>
        <v>0.157333333333333</v>
      </c>
      <c r="F84" s="5">
        <f t="shared" si="6"/>
        <v>0.0153721609844984</v>
      </c>
      <c r="G84" s="5">
        <f t="shared" si="4"/>
        <v>13.4074074074074</v>
      </c>
    </row>
    <row r="85" s="1" customFormat="1" ht="15" spans="1:7">
      <c r="A85" s="5" t="s">
        <v>92</v>
      </c>
      <c r="B85" s="7">
        <v>0.1598</v>
      </c>
      <c r="C85" s="7">
        <v>0.1144</v>
      </c>
      <c r="D85" s="7">
        <v>0.1451</v>
      </c>
      <c r="E85" s="7">
        <f t="shared" si="5"/>
        <v>0.139766666666667</v>
      </c>
      <c r="F85" s="5">
        <f t="shared" si="6"/>
        <v>0.0231651318436424</v>
      </c>
      <c r="G85" s="5">
        <f t="shared" si="4"/>
        <v>10.9675925925926</v>
      </c>
    </row>
    <row r="86" s="1" customFormat="1" ht="15" spans="1:7">
      <c r="A86" s="5" t="s">
        <v>93</v>
      </c>
      <c r="B86" s="7">
        <v>0.0566</v>
      </c>
      <c r="C86" s="7">
        <v>0.0922</v>
      </c>
      <c r="D86" s="7">
        <v>0.1098</v>
      </c>
      <c r="E86" s="7">
        <f t="shared" si="5"/>
        <v>0.0862</v>
      </c>
      <c r="F86" s="5">
        <f t="shared" si="6"/>
        <v>0.0271027673863759</v>
      </c>
      <c r="G86" s="5">
        <f t="shared" si="4"/>
        <v>3.52777777777778</v>
      </c>
    </row>
    <row r="87" s="1" customFormat="1" ht="15" spans="1:7">
      <c r="A87" s="5" t="s">
        <v>94</v>
      </c>
      <c r="B87" s="7">
        <v>0.0834</v>
      </c>
      <c r="C87" s="7">
        <v>0.0646</v>
      </c>
      <c r="D87" s="7">
        <v>0.0694</v>
      </c>
      <c r="E87" s="7">
        <f t="shared" si="5"/>
        <v>0.0724666666666667</v>
      </c>
      <c r="F87" s="5">
        <f t="shared" si="6"/>
        <v>0.00976797488394259</v>
      </c>
      <c r="G87" s="5">
        <f t="shared" si="4"/>
        <v>1.62037037037037</v>
      </c>
    </row>
    <row r="88" s="1" customFormat="1" ht="15" spans="1:7">
      <c r="A88" s="5" t="s">
        <v>95</v>
      </c>
      <c r="B88" s="7">
        <v>0.0606</v>
      </c>
      <c r="C88" s="7">
        <v>0.0798</v>
      </c>
      <c r="D88" s="7">
        <v>0.0577</v>
      </c>
      <c r="E88" s="7">
        <f t="shared" si="5"/>
        <v>0.0660333333333333</v>
      </c>
      <c r="F88" s="5">
        <f t="shared" si="6"/>
        <v>0.0120101346092928</v>
      </c>
      <c r="G88" s="5">
        <f t="shared" si="4"/>
        <v>0.726851851851852</v>
      </c>
    </row>
    <row r="89" s="1" customFormat="1" ht="15" spans="1:7">
      <c r="A89" s="5" t="s">
        <v>96</v>
      </c>
      <c r="B89" s="7">
        <v>1.9914</v>
      </c>
      <c r="C89" s="7">
        <v>1.8946</v>
      </c>
      <c r="D89" s="7">
        <v>1.8246</v>
      </c>
      <c r="E89" s="7">
        <f t="shared" si="5"/>
        <v>1.90353333333333</v>
      </c>
      <c r="F89" s="5">
        <f t="shared" si="6"/>
        <v>0.0837580642883617</v>
      </c>
      <c r="G89" s="5">
        <f t="shared" si="4"/>
        <v>255.935185185185</v>
      </c>
    </row>
    <row r="90" s="1" customFormat="1" ht="15" spans="1:7">
      <c r="A90" s="5" t="s">
        <v>97</v>
      </c>
      <c r="B90" s="7">
        <v>1.9914</v>
      </c>
      <c r="C90" s="7">
        <v>1.8946</v>
      </c>
      <c r="D90" s="7">
        <v>1.8246</v>
      </c>
      <c r="E90" s="7">
        <f t="shared" si="5"/>
        <v>1.90353333333333</v>
      </c>
      <c r="F90" s="5">
        <f t="shared" si="6"/>
        <v>0.0837580642883617</v>
      </c>
      <c r="G90" s="7">
        <f t="shared" si="4"/>
        <v>255.935185185185</v>
      </c>
    </row>
    <row r="91" s="1" customFormat="1" ht="15" spans="1:7">
      <c r="A91" s="5" t="s">
        <v>98</v>
      </c>
      <c r="B91" s="7">
        <v>0.1496</v>
      </c>
      <c r="C91" s="7">
        <v>0.1005</v>
      </c>
      <c r="D91" s="7">
        <v>0.1499</v>
      </c>
      <c r="E91" s="7">
        <f t="shared" si="5"/>
        <v>0.133333333333333</v>
      </c>
      <c r="F91" s="5">
        <f t="shared" si="6"/>
        <v>0.0284348964009601</v>
      </c>
      <c r="G91" s="7">
        <f t="shared" si="4"/>
        <v>10.0740740740741</v>
      </c>
    </row>
    <row r="92" s="1" customFormat="1" ht="15" spans="1:7">
      <c r="A92" s="5" t="s">
        <v>99</v>
      </c>
      <c r="B92" s="7">
        <v>2.5578</v>
      </c>
      <c r="C92" s="7"/>
      <c r="D92" s="7">
        <v>2.5401</v>
      </c>
      <c r="E92" s="7">
        <f t="shared" si="5"/>
        <v>2.54895</v>
      </c>
      <c r="F92" s="5">
        <f t="shared" si="6"/>
        <v>0.0125157900270019</v>
      </c>
      <c r="G92" s="7">
        <f t="shared" si="4"/>
        <v>345.576388888889</v>
      </c>
    </row>
    <row r="93" s="1" customFormat="1" ht="15" spans="1:7">
      <c r="A93" s="5" t="s">
        <v>100</v>
      </c>
      <c r="B93" s="7">
        <v>0.4923</v>
      </c>
      <c r="C93" s="7"/>
      <c r="D93" s="7">
        <v>0.4401</v>
      </c>
      <c r="E93" s="7">
        <f t="shared" si="5"/>
        <v>0.4662</v>
      </c>
      <c r="F93" s="5">
        <f t="shared" si="6"/>
        <v>0.0369109739779378</v>
      </c>
      <c r="G93" s="5">
        <f t="shared" si="4"/>
        <v>56.3055555555556</v>
      </c>
    </row>
    <row r="94" s="1" customFormat="1" ht="15" spans="1:7">
      <c r="A94" s="5" t="s">
        <v>101</v>
      </c>
      <c r="B94" s="7">
        <v>0</v>
      </c>
      <c r="C94" s="7">
        <v>0</v>
      </c>
      <c r="D94" s="7">
        <v>0</v>
      </c>
      <c r="E94" s="7">
        <f t="shared" si="5"/>
        <v>0</v>
      </c>
      <c r="F94" s="5">
        <f t="shared" si="6"/>
        <v>0</v>
      </c>
      <c r="G94" s="5">
        <f t="shared" si="4"/>
        <v>-8.44444444444444</v>
      </c>
    </row>
    <row r="95" s="1" customFormat="1" ht="15" spans="1:7">
      <c r="A95" s="5" t="s">
        <v>102</v>
      </c>
      <c r="B95" s="7">
        <v>0.1437</v>
      </c>
      <c r="C95" s="7">
        <v>0.1162</v>
      </c>
      <c r="D95" s="7">
        <v>0.1178</v>
      </c>
      <c r="E95" s="7">
        <f t="shared" si="5"/>
        <v>0.1259</v>
      </c>
      <c r="F95" s="5">
        <f t="shared" si="6"/>
        <v>0.0154359968903858</v>
      </c>
      <c r="G95" s="5">
        <f t="shared" si="4"/>
        <v>9.04166666666667</v>
      </c>
    </row>
    <row r="96" s="1" customFormat="1" ht="15" spans="1:7">
      <c r="A96" s="5" t="s">
        <v>103</v>
      </c>
      <c r="B96" s="7">
        <v>0.0438</v>
      </c>
      <c r="C96" s="7">
        <v>0.0421</v>
      </c>
      <c r="D96" s="7">
        <v>0.0754</v>
      </c>
      <c r="E96" s="7">
        <f t="shared" si="5"/>
        <v>0.0537666666666667</v>
      </c>
      <c r="F96" s="5">
        <f t="shared" si="6"/>
        <v>0.0187542883984792</v>
      </c>
      <c r="G96" s="5">
        <f t="shared" si="4"/>
        <v>-0.976851851851852</v>
      </c>
    </row>
    <row r="97" s="1" customFormat="1" ht="15" spans="1:7">
      <c r="A97" s="5" t="s">
        <v>104</v>
      </c>
      <c r="B97" s="7">
        <v>0.0785</v>
      </c>
      <c r="C97" s="7">
        <v>0.0867</v>
      </c>
      <c r="D97" s="7">
        <v>0.0695</v>
      </c>
      <c r="E97" s="7">
        <f t="shared" si="5"/>
        <v>0.0782333333333333</v>
      </c>
      <c r="F97" s="5">
        <f t="shared" si="6"/>
        <v>0.00860310021639486</v>
      </c>
      <c r="G97" s="5">
        <f t="shared" si="4"/>
        <v>2.4212962962963</v>
      </c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</sheetData>
  <mergeCells count="3">
    <mergeCell ref="A5:F5"/>
    <mergeCell ref="B6:E6"/>
    <mergeCell ref="A6:A7"/>
  </mergeCell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workbookViewId="0">
      <selection activeCell="A1" sqref="$A1:$XFD1048576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43383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117</v>
      </c>
      <c r="B5" s="9"/>
      <c r="C5" s="9"/>
      <c r="D5" s="9"/>
      <c r="E5" s="9"/>
      <c r="F5" s="9"/>
      <c r="G5" s="5"/>
    </row>
    <row r="6" s="2" customFormat="1" ht="15" spans="1:7">
      <c r="A6" s="9" t="s">
        <v>116</v>
      </c>
      <c r="B6" s="10" t="s">
        <v>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0.2143</v>
      </c>
      <c r="C8" s="7">
        <v>0.207</v>
      </c>
      <c r="D8" s="7">
        <v>0.1604</v>
      </c>
      <c r="E8" s="7">
        <f>AVERAGE(B8:D8)</f>
        <v>0.1939</v>
      </c>
      <c r="F8" s="5">
        <f>STDEV(B8:D8)</f>
        <v>0.0292405540303189</v>
      </c>
      <c r="G8" s="5">
        <f>5*(E8-0.0145)/0.0063</f>
        <v>142.380952380952</v>
      </c>
    </row>
    <row r="9" s="2" customFormat="1" ht="15" spans="1:7">
      <c r="A9" s="5" t="s">
        <v>16</v>
      </c>
      <c r="B9" s="7">
        <v>0.2012</v>
      </c>
      <c r="C9" s="7">
        <v>0.2303</v>
      </c>
      <c r="D9" s="7">
        <v>0.2156</v>
      </c>
      <c r="E9" s="7">
        <f t="shared" ref="E9:E72" si="0">AVERAGE(B9:D9)</f>
        <v>0.2157</v>
      </c>
      <c r="F9" s="5">
        <f t="shared" ref="F9:F72" si="1">STDEV(B9:D9)</f>
        <v>0.0145502577296761</v>
      </c>
      <c r="G9" s="5">
        <f t="shared" ref="G9:G37" si="2">5*(E9-0.0145)/0.0063</f>
        <v>159.68253968254</v>
      </c>
    </row>
    <row r="10" s="2" customFormat="1" ht="15" spans="1:7">
      <c r="A10" s="5" t="s">
        <v>17</v>
      </c>
      <c r="B10" s="7">
        <v>0.0372</v>
      </c>
      <c r="C10" s="7">
        <v>0.00489999999999999</v>
      </c>
      <c r="D10" s="7">
        <v>0.0845</v>
      </c>
      <c r="E10" s="7">
        <f t="shared" si="0"/>
        <v>0.0422</v>
      </c>
      <c r="F10" s="5">
        <f t="shared" si="1"/>
        <v>0.0400348598099207</v>
      </c>
      <c r="G10" s="5">
        <f t="shared" si="2"/>
        <v>21.984126984127</v>
      </c>
    </row>
    <row r="11" s="2" customFormat="1" ht="15" spans="1:7">
      <c r="A11" s="5" t="s">
        <v>18</v>
      </c>
      <c r="B11" s="7">
        <v>0.00149999999999997</v>
      </c>
      <c r="C11" s="7">
        <v>0.00359999999999999</v>
      </c>
      <c r="D11" s="7">
        <v>0.0193</v>
      </c>
      <c r="E11" s="7">
        <f t="shared" si="0"/>
        <v>0.00813333333333332</v>
      </c>
      <c r="F11" s="5">
        <f t="shared" si="1"/>
        <v>0.00972745256135097</v>
      </c>
      <c r="G11" s="5">
        <f t="shared" si="2"/>
        <v>-5.05291005291006</v>
      </c>
    </row>
    <row r="12" s="2" customFormat="1" ht="15" spans="1:7">
      <c r="A12" s="5" t="s">
        <v>19</v>
      </c>
      <c r="B12" s="7">
        <v>0.1033</v>
      </c>
      <c r="C12" s="7">
        <v>0.0612</v>
      </c>
      <c r="D12" s="7">
        <v>0.1457</v>
      </c>
      <c r="E12" s="7">
        <f t="shared" si="0"/>
        <v>0.1034</v>
      </c>
      <c r="F12" s="5">
        <f t="shared" si="1"/>
        <v>0.0422500887573032</v>
      </c>
      <c r="G12" s="5">
        <f t="shared" si="2"/>
        <v>70.5555555555556</v>
      </c>
    </row>
    <row r="13" s="2" customFormat="1" ht="15" spans="1:7">
      <c r="A13" s="5" t="s">
        <v>20</v>
      </c>
      <c r="B13" s="7">
        <v>0.0358</v>
      </c>
      <c r="C13" s="7">
        <v>0.0191</v>
      </c>
      <c r="D13" s="7">
        <v>0.015</v>
      </c>
      <c r="E13" s="7">
        <f t="shared" si="0"/>
        <v>0.0233</v>
      </c>
      <c r="F13" s="5">
        <f t="shared" si="1"/>
        <v>0.0110177130113286</v>
      </c>
      <c r="G13" s="7">
        <f t="shared" si="2"/>
        <v>6.98412698412698</v>
      </c>
    </row>
    <row r="14" s="2" customFormat="1" ht="15" spans="1:7">
      <c r="A14" s="5" t="s">
        <v>21</v>
      </c>
      <c r="B14" s="7">
        <v>0.0892</v>
      </c>
      <c r="C14" s="7">
        <v>0.1521</v>
      </c>
      <c r="D14" s="7">
        <v>0.1161</v>
      </c>
      <c r="E14" s="7">
        <f t="shared" si="0"/>
        <v>0.119133333333333</v>
      </c>
      <c r="F14" s="5">
        <f t="shared" si="1"/>
        <v>0.031559520486429</v>
      </c>
      <c r="G14" s="5">
        <f t="shared" si="2"/>
        <v>83.042328042328</v>
      </c>
    </row>
    <row r="15" s="2" customFormat="1" ht="15" spans="1:7">
      <c r="A15" s="5" t="s">
        <v>22</v>
      </c>
      <c r="B15" s="7">
        <v>0.4401</v>
      </c>
      <c r="C15" s="7">
        <v>0.4365</v>
      </c>
      <c r="D15" s="7">
        <v>0.5436</v>
      </c>
      <c r="E15" s="7">
        <f t="shared" si="0"/>
        <v>0.4734</v>
      </c>
      <c r="F15" s="5">
        <f t="shared" si="1"/>
        <v>0.0608216244439426</v>
      </c>
      <c r="G15" s="5">
        <f t="shared" si="2"/>
        <v>364.206349206349</v>
      </c>
    </row>
    <row r="16" s="2" customFormat="1" ht="15" spans="1:7">
      <c r="A16" s="5" t="s">
        <v>23</v>
      </c>
      <c r="B16" s="7">
        <v>0.0478</v>
      </c>
      <c r="C16" s="7">
        <v>0.1567</v>
      </c>
      <c r="D16" s="7">
        <v>0</v>
      </c>
      <c r="E16" s="7">
        <f t="shared" si="0"/>
        <v>0.0681666666666667</v>
      </c>
      <c r="F16" s="5">
        <f t="shared" si="1"/>
        <v>0.0803107921348889</v>
      </c>
      <c r="G16" s="7">
        <f t="shared" si="2"/>
        <v>42.5925925925926</v>
      </c>
    </row>
    <row r="17" s="2" customFormat="1" ht="15" spans="1:7">
      <c r="A17" s="5" t="s">
        <v>24</v>
      </c>
      <c r="B17" s="7">
        <v>0.2153</v>
      </c>
      <c r="C17" s="7">
        <v>0.1979</v>
      </c>
      <c r="D17" s="7">
        <v>0.224</v>
      </c>
      <c r="E17" s="7">
        <f t="shared" si="0"/>
        <v>0.2124</v>
      </c>
      <c r="F17" s="5">
        <f t="shared" si="1"/>
        <v>0.0132894695153719</v>
      </c>
      <c r="G17" s="5">
        <f t="shared" si="2"/>
        <v>157.063492063492</v>
      </c>
    </row>
    <row r="18" s="2" customFormat="1" ht="15" spans="1:7">
      <c r="A18" s="5" t="s">
        <v>25</v>
      </c>
      <c r="B18" s="7">
        <v>2.0692</v>
      </c>
      <c r="C18" s="7">
        <v>2.0892</v>
      </c>
      <c r="D18" s="7">
        <v>2.1869</v>
      </c>
      <c r="E18" s="7">
        <f t="shared" si="0"/>
        <v>2.1151</v>
      </c>
      <c r="F18" s="5">
        <f t="shared" si="1"/>
        <v>0.0629795998717046</v>
      </c>
      <c r="G18" s="5">
        <f t="shared" si="2"/>
        <v>1667.14285714286</v>
      </c>
    </row>
    <row r="19" s="2" customFormat="1" ht="15" spans="1:7">
      <c r="A19" s="5" t="s">
        <v>26</v>
      </c>
      <c r="B19" s="7">
        <v>0.0378</v>
      </c>
      <c r="C19" s="7">
        <v>0.00999999999999998</v>
      </c>
      <c r="D19" s="7">
        <v>0.0256</v>
      </c>
      <c r="E19" s="7">
        <f t="shared" si="0"/>
        <v>0.0244666666666667</v>
      </c>
      <c r="F19" s="5">
        <f t="shared" si="1"/>
        <v>0.0139346091919843</v>
      </c>
      <c r="G19" s="7">
        <f t="shared" si="2"/>
        <v>7.9100529100529</v>
      </c>
    </row>
    <row r="20" s="2" customFormat="1" ht="15" spans="1:7">
      <c r="A20" s="5" t="s">
        <v>27</v>
      </c>
      <c r="B20" s="7">
        <v>0</v>
      </c>
      <c r="C20" s="7">
        <v>0</v>
      </c>
      <c r="D20" s="7">
        <v>0</v>
      </c>
      <c r="E20" s="7">
        <f t="shared" si="0"/>
        <v>0</v>
      </c>
      <c r="F20" s="5">
        <f t="shared" si="1"/>
        <v>0</v>
      </c>
      <c r="G20" s="5">
        <f t="shared" si="2"/>
        <v>-11.5079365079365</v>
      </c>
    </row>
    <row r="21" s="2" customFormat="1" ht="15" spans="1:7">
      <c r="A21" s="5" t="s">
        <v>28</v>
      </c>
      <c r="B21" s="7">
        <v>0.00289999999999999</v>
      </c>
      <c r="C21" s="7">
        <v>0.00219999999999998</v>
      </c>
      <c r="D21" s="7">
        <v>0</v>
      </c>
      <c r="E21" s="7">
        <f t="shared" si="0"/>
        <v>0.00169999999999999</v>
      </c>
      <c r="F21" s="5">
        <f t="shared" si="1"/>
        <v>0.00151327459504215</v>
      </c>
      <c r="G21" s="5">
        <f t="shared" si="2"/>
        <v>-10.1587301587302</v>
      </c>
    </row>
    <row r="22" s="2" customFormat="1" ht="15" spans="1:7">
      <c r="A22" s="5" t="s">
        <v>29</v>
      </c>
      <c r="B22" s="7">
        <v>0.0455</v>
      </c>
      <c r="C22" s="7">
        <v>0.1024</v>
      </c>
      <c r="D22" s="7">
        <v>0.0692</v>
      </c>
      <c r="E22" s="7">
        <f t="shared" si="0"/>
        <v>0.0723666666666667</v>
      </c>
      <c r="F22" s="5">
        <f t="shared" si="1"/>
        <v>0.0285818707108778</v>
      </c>
      <c r="G22" s="5">
        <f t="shared" si="2"/>
        <v>45.9259259259259</v>
      </c>
    </row>
    <row r="23" s="2" customFormat="1" ht="15" spans="1:7">
      <c r="A23" s="5" t="s">
        <v>30</v>
      </c>
      <c r="B23" s="7">
        <v>0.3722</v>
      </c>
      <c r="C23" s="7">
        <v>0.3784</v>
      </c>
      <c r="D23" s="7">
        <v>0.3948</v>
      </c>
      <c r="E23" s="7">
        <f t="shared" si="0"/>
        <v>0.3818</v>
      </c>
      <c r="F23" s="5">
        <f t="shared" si="1"/>
        <v>0.011677328461596</v>
      </c>
      <c r="G23" s="5">
        <f t="shared" si="2"/>
        <v>291.507936507936</v>
      </c>
    </row>
    <row r="24" s="2" customFormat="1" ht="15" spans="1:7">
      <c r="A24" s="5" t="s">
        <v>31</v>
      </c>
      <c r="B24" s="7">
        <v>0.0247</v>
      </c>
      <c r="C24" s="7">
        <v>0.0529</v>
      </c>
      <c r="D24" s="7">
        <v>0.00519999999999998</v>
      </c>
      <c r="E24" s="7">
        <f t="shared" si="0"/>
        <v>0.0276</v>
      </c>
      <c r="F24" s="5">
        <f t="shared" si="1"/>
        <v>0.0239818681507509</v>
      </c>
      <c r="G24" s="5">
        <f t="shared" si="2"/>
        <v>10.3968253968254</v>
      </c>
    </row>
    <row r="25" s="2" customFormat="1" ht="15" spans="1:7">
      <c r="A25" s="5" t="s">
        <v>32</v>
      </c>
      <c r="B25" s="7">
        <v>0.0396</v>
      </c>
      <c r="C25" s="7">
        <v>0.0631</v>
      </c>
      <c r="D25" s="7">
        <v>0.0555</v>
      </c>
      <c r="E25" s="7">
        <f t="shared" si="0"/>
        <v>0.0527333333333333</v>
      </c>
      <c r="F25" s="5">
        <f t="shared" si="1"/>
        <v>0.0119918027557717</v>
      </c>
      <c r="G25" s="5">
        <f t="shared" si="2"/>
        <v>30.3439153439153</v>
      </c>
    </row>
    <row r="26" s="2" customFormat="1" ht="15" spans="1:7">
      <c r="A26" s="5" t="s">
        <v>33</v>
      </c>
      <c r="B26" s="7">
        <v>0</v>
      </c>
      <c r="C26" s="7">
        <v>0</v>
      </c>
      <c r="D26" s="7">
        <v>0</v>
      </c>
      <c r="E26" s="7">
        <f t="shared" si="0"/>
        <v>0</v>
      </c>
      <c r="F26" s="5">
        <f t="shared" si="1"/>
        <v>0</v>
      </c>
      <c r="G26" s="5">
        <f t="shared" si="2"/>
        <v>-11.5079365079365</v>
      </c>
    </row>
    <row r="27" s="2" customFormat="1" ht="15" spans="1:7">
      <c r="A27" s="5" t="s">
        <v>34</v>
      </c>
      <c r="B27" s="7">
        <v>0.0233</v>
      </c>
      <c r="C27" s="7">
        <v>0.0327</v>
      </c>
      <c r="D27" s="7">
        <v>0.0327</v>
      </c>
      <c r="E27" s="7">
        <f t="shared" si="0"/>
        <v>0.0295666666666667</v>
      </c>
      <c r="F27" s="5">
        <f t="shared" si="1"/>
        <v>0.00542709253038248</v>
      </c>
      <c r="G27" s="7">
        <f t="shared" si="2"/>
        <v>11.957671957672</v>
      </c>
    </row>
    <row r="28" s="2" customFormat="1" ht="15" spans="1:7">
      <c r="A28" s="5" t="s">
        <v>35</v>
      </c>
      <c r="B28" s="7">
        <v>0.0238</v>
      </c>
      <c r="C28" s="7">
        <v>0.0138</v>
      </c>
      <c r="D28" s="7">
        <v>0.012</v>
      </c>
      <c r="E28" s="7">
        <f t="shared" si="0"/>
        <v>0.0165333333333333</v>
      </c>
      <c r="F28" s="5">
        <f t="shared" si="1"/>
        <v>0.00635714820759539</v>
      </c>
      <c r="G28" s="5">
        <f t="shared" si="2"/>
        <v>1.61375661375661</v>
      </c>
    </row>
    <row r="29" s="2" customFormat="1" ht="15" spans="1:7">
      <c r="A29" s="5" t="s">
        <v>36</v>
      </c>
      <c r="B29" s="7">
        <v>0</v>
      </c>
      <c r="C29" s="7">
        <v>0</v>
      </c>
      <c r="D29" s="7">
        <v>0</v>
      </c>
      <c r="E29" s="7">
        <f t="shared" si="0"/>
        <v>0</v>
      </c>
      <c r="F29" s="5">
        <f t="shared" si="1"/>
        <v>0</v>
      </c>
      <c r="G29" s="5">
        <f t="shared" si="2"/>
        <v>-11.5079365079365</v>
      </c>
    </row>
    <row r="30" s="2" customFormat="1" ht="15" spans="1:7">
      <c r="A30" s="5" t="s">
        <v>37</v>
      </c>
      <c r="B30" s="7">
        <v>0.046</v>
      </c>
      <c r="C30" s="7">
        <v>0.0895</v>
      </c>
      <c r="D30" s="7">
        <v>0.0456</v>
      </c>
      <c r="E30" s="7">
        <f t="shared" si="0"/>
        <v>0.0603666666666667</v>
      </c>
      <c r="F30" s="5">
        <f t="shared" si="1"/>
        <v>0.0252309994517326</v>
      </c>
      <c r="G30" s="5">
        <f t="shared" si="2"/>
        <v>36.4021164021164</v>
      </c>
    </row>
    <row r="31" s="2" customFormat="1" ht="15" spans="1:7">
      <c r="A31" s="5" t="s">
        <v>38</v>
      </c>
      <c r="B31" s="7">
        <v>0.00999999999999998</v>
      </c>
      <c r="C31" s="7">
        <v>0.012</v>
      </c>
      <c r="D31" s="7">
        <v>0.00869999999999999</v>
      </c>
      <c r="E31" s="7">
        <f t="shared" si="0"/>
        <v>0.0102333333333333</v>
      </c>
      <c r="F31" s="5">
        <f t="shared" si="1"/>
        <v>0.00166232768530556</v>
      </c>
      <c r="G31" s="5">
        <f t="shared" si="2"/>
        <v>-3.38624338624339</v>
      </c>
    </row>
    <row r="32" s="2" customFormat="1" ht="15" spans="1:7">
      <c r="A32" s="5" t="s">
        <v>39</v>
      </c>
      <c r="B32" s="7">
        <v>0</v>
      </c>
      <c r="C32" s="7">
        <v>0</v>
      </c>
      <c r="D32" s="7">
        <v>0</v>
      </c>
      <c r="E32" s="7">
        <f t="shared" si="0"/>
        <v>0</v>
      </c>
      <c r="F32" s="5">
        <f t="shared" si="1"/>
        <v>0</v>
      </c>
      <c r="G32" s="5">
        <f t="shared" si="2"/>
        <v>-11.5079365079365</v>
      </c>
    </row>
    <row r="33" s="2" customFormat="1" ht="15" spans="1:7">
      <c r="A33" s="5" t="s">
        <v>40</v>
      </c>
      <c r="B33" s="7">
        <v>0.0888</v>
      </c>
      <c r="C33" s="7">
        <v>0.058</v>
      </c>
      <c r="D33" s="7">
        <v>0.0874</v>
      </c>
      <c r="E33" s="7">
        <f t="shared" si="0"/>
        <v>0.0780666666666667</v>
      </c>
      <c r="F33" s="5">
        <f t="shared" si="1"/>
        <v>0.0173923354766786</v>
      </c>
      <c r="G33" s="5">
        <f t="shared" si="2"/>
        <v>50.4497354497355</v>
      </c>
    </row>
    <row r="34" s="2" customFormat="1" ht="15" spans="1:7">
      <c r="A34" s="5" t="s">
        <v>41</v>
      </c>
      <c r="B34" s="7">
        <v>0</v>
      </c>
      <c r="C34" s="7">
        <v>0</v>
      </c>
      <c r="D34" s="7">
        <v>0</v>
      </c>
      <c r="E34" s="7">
        <f t="shared" si="0"/>
        <v>0</v>
      </c>
      <c r="F34" s="5">
        <f t="shared" si="1"/>
        <v>0</v>
      </c>
      <c r="G34" s="5">
        <f t="shared" si="2"/>
        <v>-11.5079365079365</v>
      </c>
    </row>
    <row r="35" s="2" customFormat="1" ht="15" spans="1:7">
      <c r="A35" s="5" t="s">
        <v>42</v>
      </c>
      <c r="B35" s="7">
        <v>0</v>
      </c>
      <c r="C35" s="7">
        <v>0</v>
      </c>
      <c r="D35" s="7">
        <v>0</v>
      </c>
      <c r="E35" s="7">
        <f t="shared" si="0"/>
        <v>0</v>
      </c>
      <c r="F35" s="5">
        <f t="shared" si="1"/>
        <v>0</v>
      </c>
      <c r="G35" s="5">
        <f t="shared" si="2"/>
        <v>-11.5079365079365</v>
      </c>
    </row>
    <row r="36" s="2" customFormat="1" ht="15" spans="1:7">
      <c r="A36" s="5" t="s">
        <v>43</v>
      </c>
      <c r="B36" s="7">
        <v>0.0158</v>
      </c>
      <c r="C36" s="7">
        <v>0.0112</v>
      </c>
      <c r="D36" s="7">
        <v>0.012</v>
      </c>
      <c r="E36" s="7">
        <f t="shared" si="0"/>
        <v>0.013</v>
      </c>
      <c r="F36" s="5">
        <f t="shared" si="1"/>
        <v>0.0024576411454889</v>
      </c>
      <c r="G36" s="5">
        <f t="shared" si="2"/>
        <v>-1.19047619047619</v>
      </c>
    </row>
    <row r="37" s="2" customFormat="1" ht="15" spans="1:7">
      <c r="A37" s="5" t="s">
        <v>44</v>
      </c>
      <c r="B37" s="7">
        <v>0</v>
      </c>
      <c r="C37" s="7">
        <v>0</v>
      </c>
      <c r="D37" s="7">
        <v>0</v>
      </c>
      <c r="E37" s="7">
        <f t="shared" si="0"/>
        <v>0</v>
      </c>
      <c r="F37" s="5">
        <f t="shared" si="1"/>
        <v>0</v>
      </c>
      <c r="G37" s="5">
        <f t="shared" si="2"/>
        <v>-11.5079365079365</v>
      </c>
    </row>
    <row r="38" s="2" customFormat="1" ht="15" spans="1:7">
      <c r="A38" s="5" t="s">
        <v>45</v>
      </c>
      <c r="B38" s="7">
        <v>0.1176</v>
      </c>
      <c r="C38" s="7">
        <v>0.0806</v>
      </c>
      <c r="D38" s="7">
        <v>0.0622</v>
      </c>
      <c r="E38" s="7">
        <f t="shared" si="0"/>
        <v>0.0868</v>
      </c>
      <c r="F38" s="5">
        <f t="shared" si="1"/>
        <v>0.0282155985228029</v>
      </c>
      <c r="G38" s="5">
        <f>5*(E38-0.0062)/0.0033</f>
        <v>122.121212121212</v>
      </c>
    </row>
    <row r="39" s="2" customFormat="1" ht="15" spans="1:7">
      <c r="A39" s="5" t="s">
        <v>46</v>
      </c>
      <c r="B39" s="7">
        <v>0</v>
      </c>
      <c r="C39" s="7">
        <v>0</v>
      </c>
      <c r="D39" s="7">
        <v>0</v>
      </c>
      <c r="E39" s="7">
        <f t="shared" si="0"/>
        <v>0</v>
      </c>
      <c r="F39" s="5">
        <f t="shared" si="1"/>
        <v>0</v>
      </c>
      <c r="G39" s="5">
        <f t="shared" ref="G39:G67" si="3">5*(E39-0.0062)/0.0033</f>
        <v>-9.39393939393939</v>
      </c>
    </row>
    <row r="40" s="2" customFormat="1" ht="15" spans="1:7">
      <c r="A40" s="5" t="s">
        <v>47</v>
      </c>
      <c r="B40" s="7">
        <v>0</v>
      </c>
      <c r="C40" s="7">
        <v>0</v>
      </c>
      <c r="D40" s="7">
        <v>0</v>
      </c>
      <c r="E40" s="7">
        <f t="shared" si="0"/>
        <v>0</v>
      </c>
      <c r="F40" s="5">
        <f t="shared" si="1"/>
        <v>0</v>
      </c>
      <c r="G40" s="5">
        <f t="shared" si="3"/>
        <v>-9.39393939393939</v>
      </c>
    </row>
    <row r="41" s="2" customFormat="1" ht="15" spans="1:7">
      <c r="A41" s="5" t="s">
        <v>48</v>
      </c>
      <c r="B41" s="7">
        <v>0</v>
      </c>
      <c r="C41" s="7">
        <v>0</v>
      </c>
      <c r="D41" s="7">
        <v>0</v>
      </c>
      <c r="E41" s="7">
        <f t="shared" si="0"/>
        <v>0</v>
      </c>
      <c r="F41" s="5">
        <f t="shared" si="1"/>
        <v>0</v>
      </c>
      <c r="G41" s="5">
        <f t="shared" si="3"/>
        <v>-9.39393939393939</v>
      </c>
    </row>
    <row r="42" s="2" customFormat="1" ht="15" spans="1:7">
      <c r="A42" s="5" t="s">
        <v>49</v>
      </c>
      <c r="B42" s="7">
        <v>0</v>
      </c>
      <c r="C42" s="7">
        <v>0</v>
      </c>
      <c r="D42" s="7">
        <v>0</v>
      </c>
      <c r="E42" s="7">
        <f t="shared" si="0"/>
        <v>0</v>
      </c>
      <c r="F42" s="5">
        <f t="shared" si="1"/>
        <v>0</v>
      </c>
      <c r="G42" s="5">
        <f t="shared" si="3"/>
        <v>-9.39393939393939</v>
      </c>
    </row>
    <row r="43" s="2" customFormat="1" ht="15" spans="1:7">
      <c r="A43" s="5" t="s">
        <v>50</v>
      </c>
      <c r="B43" s="7">
        <v>0</v>
      </c>
      <c r="C43" s="7">
        <v>0</v>
      </c>
      <c r="D43" s="7">
        <v>0</v>
      </c>
      <c r="E43" s="7">
        <f t="shared" si="0"/>
        <v>0</v>
      </c>
      <c r="F43" s="5">
        <f t="shared" si="1"/>
        <v>0</v>
      </c>
      <c r="G43" s="5">
        <f t="shared" si="3"/>
        <v>-9.39393939393939</v>
      </c>
    </row>
    <row r="44" s="2" customFormat="1" ht="15" spans="1:7">
      <c r="A44" s="5" t="s">
        <v>51</v>
      </c>
      <c r="B44" s="7">
        <v>0.0038</v>
      </c>
      <c r="C44" s="7">
        <v>0.0452</v>
      </c>
      <c r="D44" s="7">
        <v>0.00119999999999998</v>
      </c>
      <c r="E44" s="7">
        <f t="shared" si="0"/>
        <v>0.0167333333333333</v>
      </c>
      <c r="F44" s="5">
        <f t="shared" si="1"/>
        <v>0.0246871086466871</v>
      </c>
      <c r="G44" s="5">
        <f t="shared" si="3"/>
        <v>15.9595959595959</v>
      </c>
    </row>
    <row r="45" s="2" customFormat="1" ht="15" spans="1:7">
      <c r="A45" s="5" t="s">
        <v>52</v>
      </c>
      <c r="B45" s="7">
        <v>0.0214</v>
      </c>
      <c r="C45" s="7">
        <v>0.0225</v>
      </c>
      <c r="D45" s="7">
        <v>0.0382</v>
      </c>
      <c r="E45" s="7">
        <f t="shared" si="0"/>
        <v>0.0273666666666667</v>
      </c>
      <c r="F45" s="5">
        <f t="shared" si="1"/>
        <v>0.00939804944301387</v>
      </c>
      <c r="G45" s="5">
        <f t="shared" si="3"/>
        <v>32.0707070707071</v>
      </c>
    </row>
    <row r="46" s="2" customFormat="1" ht="15" spans="1:7">
      <c r="A46" s="5" t="s">
        <v>53</v>
      </c>
      <c r="B46" s="7">
        <v>0</v>
      </c>
      <c r="C46" s="7">
        <v>0</v>
      </c>
      <c r="D46" s="7">
        <v>0</v>
      </c>
      <c r="E46" s="7">
        <f t="shared" si="0"/>
        <v>0</v>
      </c>
      <c r="F46" s="5">
        <f t="shared" si="1"/>
        <v>0</v>
      </c>
      <c r="G46" s="5">
        <f t="shared" si="3"/>
        <v>-9.39393939393939</v>
      </c>
    </row>
    <row r="47" s="2" customFormat="1" ht="15" spans="1:7">
      <c r="A47" s="5" t="s">
        <v>54</v>
      </c>
      <c r="B47" s="7">
        <v>0</v>
      </c>
      <c r="C47" s="7">
        <v>0</v>
      </c>
      <c r="D47" s="7">
        <v>0</v>
      </c>
      <c r="E47" s="7">
        <f t="shared" si="0"/>
        <v>0</v>
      </c>
      <c r="F47" s="5">
        <f t="shared" si="1"/>
        <v>0</v>
      </c>
      <c r="G47" s="5">
        <f t="shared" si="3"/>
        <v>-9.39393939393939</v>
      </c>
    </row>
    <row r="48" s="2" customFormat="1" ht="15" spans="1:7">
      <c r="A48" s="5" t="s">
        <v>55</v>
      </c>
      <c r="B48" s="7">
        <v>0.689</v>
      </c>
      <c r="C48" s="7">
        <v>0.7177</v>
      </c>
      <c r="D48" s="7">
        <v>0.6571</v>
      </c>
      <c r="E48" s="7">
        <f t="shared" si="0"/>
        <v>0.687933333333333</v>
      </c>
      <c r="F48" s="5">
        <f t="shared" si="1"/>
        <v>0.0303140781376134</v>
      </c>
      <c r="G48" s="5">
        <f t="shared" si="3"/>
        <v>1032.92929292929</v>
      </c>
    </row>
    <row r="49" s="2" customFormat="1" ht="15" spans="1:7">
      <c r="A49" s="5" t="s">
        <v>56</v>
      </c>
      <c r="B49" s="7">
        <v>0</v>
      </c>
      <c r="C49" s="7">
        <v>0</v>
      </c>
      <c r="D49" s="7">
        <v>0</v>
      </c>
      <c r="E49" s="7">
        <f t="shared" si="0"/>
        <v>0</v>
      </c>
      <c r="F49" s="5">
        <f t="shared" si="1"/>
        <v>0</v>
      </c>
      <c r="G49" s="5">
        <f t="shared" si="3"/>
        <v>-9.39393939393939</v>
      </c>
    </row>
    <row r="50" s="2" customFormat="1" ht="15" spans="1:7">
      <c r="A50" s="5" t="s">
        <v>57</v>
      </c>
      <c r="B50" s="7">
        <v>0</v>
      </c>
      <c r="C50" s="7">
        <v>0</v>
      </c>
      <c r="D50" s="7">
        <v>0</v>
      </c>
      <c r="E50" s="7">
        <f t="shared" si="0"/>
        <v>0</v>
      </c>
      <c r="F50" s="5">
        <f t="shared" si="1"/>
        <v>0</v>
      </c>
      <c r="G50" s="5">
        <f t="shared" si="3"/>
        <v>-9.39393939393939</v>
      </c>
    </row>
    <row r="51" s="2" customFormat="1" ht="15" spans="1:7">
      <c r="A51" s="5" t="s">
        <v>58</v>
      </c>
      <c r="B51" s="7">
        <v>0</v>
      </c>
      <c r="C51" s="7">
        <v>0</v>
      </c>
      <c r="D51" s="7">
        <v>0</v>
      </c>
      <c r="E51" s="7">
        <f t="shared" si="0"/>
        <v>0</v>
      </c>
      <c r="F51" s="5">
        <f t="shared" si="1"/>
        <v>0</v>
      </c>
      <c r="G51" s="5">
        <f t="shared" si="3"/>
        <v>-9.39393939393939</v>
      </c>
    </row>
    <row r="52" s="2" customFormat="1" ht="15" spans="1:7">
      <c r="A52" s="5" t="s">
        <v>59</v>
      </c>
      <c r="B52" s="7">
        <v>0</v>
      </c>
      <c r="C52" s="7">
        <v>0</v>
      </c>
      <c r="D52" s="7">
        <v>0</v>
      </c>
      <c r="E52" s="7">
        <f t="shared" si="0"/>
        <v>0</v>
      </c>
      <c r="F52" s="5">
        <f t="shared" si="1"/>
        <v>0</v>
      </c>
      <c r="G52" s="5">
        <f t="shared" si="3"/>
        <v>-9.39393939393939</v>
      </c>
    </row>
    <row r="53" s="2" customFormat="1" ht="15" spans="1:7">
      <c r="A53" s="5" t="s">
        <v>60</v>
      </c>
      <c r="B53" s="7">
        <v>0</v>
      </c>
      <c r="C53" s="7">
        <v>0</v>
      </c>
      <c r="D53" s="7">
        <v>0</v>
      </c>
      <c r="E53" s="7">
        <f t="shared" si="0"/>
        <v>0</v>
      </c>
      <c r="F53" s="5">
        <f t="shared" si="1"/>
        <v>0</v>
      </c>
      <c r="G53" s="5">
        <f t="shared" si="3"/>
        <v>-9.39393939393939</v>
      </c>
    </row>
    <row r="54" s="2" customFormat="1" ht="15" spans="1:7">
      <c r="A54" s="5" t="s">
        <v>61</v>
      </c>
      <c r="B54" s="7">
        <v>1.3298</v>
      </c>
      <c r="C54" s="7">
        <v>1.3581</v>
      </c>
      <c r="D54" s="7">
        <v>1.388</v>
      </c>
      <c r="E54" s="7">
        <f t="shared" si="0"/>
        <v>1.35863333333333</v>
      </c>
      <c r="F54" s="5">
        <f t="shared" si="1"/>
        <v>0.0291036652903604</v>
      </c>
      <c r="G54" s="5">
        <f t="shared" si="3"/>
        <v>2049.14141414141</v>
      </c>
    </row>
    <row r="55" s="2" customFormat="1" ht="15" spans="1:7">
      <c r="A55" s="5" t="s">
        <v>62</v>
      </c>
      <c r="B55" s="7">
        <v>0</v>
      </c>
      <c r="C55" s="7">
        <v>0</v>
      </c>
      <c r="D55" s="7">
        <v>0</v>
      </c>
      <c r="E55" s="7">
        <f t="shared" si="0"/>
        <v>0</v>
      </c>
      <c r="F55" s="5">
        <f t="shared" si="1"/>
        <v>0</v>
      </c>
      <c r="G55" s="5">
        <f t="shared" si="3"/>
        <v>-9.39393939393939</v>
      </c>
    </row>
    <row r="56" s="2" customFormat="1" ht="15" spans="1:7">
      <c r="A56" s="5" t="s">
        <v>63</v>
      </c>
      <c r="B56" s="7">
        <v>0</v>
      </c>
      <c r="C56" s="7">
        <v>0</v>
      </c>
      <c r="D56" s="7">
        <v>0</v>
      </c>
      <c r="E56" s="7">
        <f t="shared" si="0"/>
        <v>0</v>
      </c>
      <c r="F56" s="5">
        <f t="shared" si="1"/>
        <v>0</v>
      </c>
      <c r="G56" s="5">
        <f t="shared" si="3"/>
        <v>-9.39393939393939</v>
      </c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0"/>
        <v>0</v>
      </c>
      <c r="F57" s="5">
        <f t="shared" si="1"/>
        <v>0</v>
      </c>
      <c r="G57" s="5">
        <f t="shared" si="3"/>
        <v>-9.39393939393939</v>
      </c>
    </row>
    <row r="58" s="2" customFormat="1" ht="15" spans="1:7">
      <c r="A58" s="5" t="s">
        <v>65</v>
      </c>
      <c r="B58" s="7">
        <v>0</v>
      </c>
      <c r="C58" s="7">
        <v>0</v>
      </c>
      <c r="D58" s="7">
        <v>0</v>
      </c>
      <c r="E58" s="7">
        <f t="shared" si="0"/>
        <v>0</v>
      </c>
      <c r="F58" s="5">
        <f t="shared" si="1"/>
        <v>0</v>
      </c>
      <c r="G58" s="7">
        <f t="shared" si="3"/>
        <v>-9.39393939393939</v>
      </c>
    </row>
    <row r="59" s="2" customFormat="1" ht="15" spans="1:7">
      <c r="A59" s="5" t="s">
        <v>66</v>
      </c>
      <c r="B59" s="7">
        <v>0</v>
      </c>
      <c r="C59" s="7">
        <v>0</v>
      </c>
      <c r="D59" s="7">
        <v>0</v>
      </c>
      <c r="E59" s="7">
        <f t="shared" si="0"/>
        <v>0</v>
      </c>
      <c r="F59" s="5">
        <f t="shared" si="1"/>
        <v>0</v>
      </c>
      <c r="G59" s="5">
        <f t="shared" si="3"/>
        <v>-9.39393939393939</v>
      </c>
    </row>
    <row r="60" s="2" customFormat="1" ht="15" spans="1:7">
      <c r="A60" s="5" t="s">
        <v>67</v>
      </c>
      <c r="B60" s="7">
        <v>0</v>
      </c>
      <c r="C60" s="7">
        <v>0</v>
      </c>
      <c r="D60" s="7">
        <v>0</v>
      </c>
      <c r="E60" s="7">
        <f t="shared" si="0"/>
        <v>0</v>
      </c>
      <c r="F60" s="5">
        <f t="shared" si="1"/>
        <v>0</v>
      </c>
      <c r="G60" s="7">
        <f t="shared" si="3"/>
        <v>-9.39393939393939</v>
      </c>
    </row>
    <row r="61" s="2" customFormat="1" ht="15" spans="1:7">
      <c r="A61" s="5" t="s">
        <v>68</v>
      </c>
      <c r="B61" s="7">
        <v>0</v>
      </c>
      <c r="C61" s="7">
        <v>0</v>
      </c>
      <c r="D61" s="7">
        <v>0</v>
      </c>
      <c r="E61" s="7">
        <f t="shared" si="0"/>
        <v>0</v>
      </c>
      <c r="F61" s="5">
        <f t="shared" si="1"/>
        <v>0</v>
      </c>
      <c r="G61" s="5">
        <f t="shared" si="3"/>
        <v>-9.39393939393939</v>
      </c>
    </row>
    <row r="62" s="2" customFormat="1" ht="15" spans="1:7">
      <c r="A62" s="5" t="s">
        <v>69</v>
      </c>
      <c r="B62" s="7">
        <v>0</v>
      </c>
      <c r="C62" s="7">
        <v>0</v>
      </c>
      <c r="D62" s="7">
        <v>0</v>
      </c>
      <c r="E62" s="7">
        <f t="shared" si="0"/>
        <v>0</v>
      </c>
      <c r="F62" s="5">
        <f t="shared" si="1"/>
        <v>0</v>
      </c>
      <c r="G62" s="5">
        <f t="shared" si="3"/>
        <v>-9.39393939393939</v>
      </c>
    </row>
    <row r="63" s="2" customFormat="1" ht="15" spans="1:7">
      <c r="A63" s="5" t="s">
        <v>70</v>
      </c>
      <c r="B63" s="7">
        <v>0</v>
      </c>
      <c r="C63" s="7">
        <v>0</v>
      </c>
      <c r="D63" s="7">
        <v>0</v>
      </c>
      <c r="E63" s="7">
        <f t="shared" si="0"/>
        <v>0</v>
      </c>
      <c r="F63" s="5">
        <f t="shared" si="1"/>
        <v>0</v>
      </c>
      <c r="G63" s="5">
        <f t="shared" si="3"/>
        <v>-9.39393939393939</v>
      </c>
    </row>
    <row r="64" s="2" customFormat="1" ht="15" spans="1:7">
      <c r="A64" s="5" t="s">
        <v>71</v>
      </c>
      <c r="B64" s="7">
        <v>0</v>
      </c>
      <c r="C64" s="7">
        <v>0</v>
      </c>
      <c r="D64" s="7">
        <v>0</v>
      </c>
      <c r="E64" s="7">
        <f t="shared" si="0"/>
        <v>0</v>
      </c>
      <c r="F64" s="5">
        <f t="shared" si="1"/>
        <v>0</v>
      </c>
      <c r="G64" s="5">
        <f t="shared" si="3"/>
        <v>-9.39393939393939</v>
      </c>
    </row>
    <row r="65" s="2" customFormat="1" ht="15" spans="1:7">
      <c r="A65" s="5" t="s">
        <v>72</v>
      </c>
      <c r="B65" s="7">
        <v>0</v>
      </c>
      <c r="C65" s="7">
        <v>0</v>
      </c>
      <c r="D65" s="7">
        <v>0</v>
      </c>
      <c r="E65" s="7">
        <f t="shared" si="0"/>
        <v>0</v>
      </c>
      <c r="F65" s="5">
        <f t="shared" si="1"/>
        <v>0</v>
      </c>
      <c r="G65" s="5">
        <f t="shared" si="3"/>
        <v>-9.39393939393939</v>
      </c>
    </row>
    <row r="66" s="2" customFormat="1" ht="15" spans="1:7">
      <c r="A66" s="5" t="s">
        <v>73</v>
      </c>
      <c r="B66" s="7">
        <v>0</v>
      </c>
      <c r="C66" s="7">
        <v>0</v>
      </c>
      <c r="D66" s="7">
        <v>0</v>
      </c>
      <c r="E66" s="7">
        <f t="shared" si="0"/>
        <v>0</v>
      </c>
      <c r="F66" s="5">
        <f t="shared" si="1"/>
        <v>0</v>
      </c>
      <c r="G66" s="7">
        <f t="shared" si="3"/>
        <v>-9.39393939393939</v>
      </c>
    </row>
    <row r="67" s="2" customFormat="1" ht="15" spans="1:7">
      <c r="A67" s="5" t="s">
        <v>74</v>
      </c>
      <c r="B67" s="7">
        <v>1.0946</v>
      </c>
      <c r="C67" s="7">
        <v>0.7234</v>
      </c>
      <c r="D67" s="7">
        <v>0.88</v>
      </c>
      <c r="E67" s="7">
        <f t="shared" si="0"/>
        <v>0.899333333333333</v>
      </c>
      <c r="F67" s="5">
        <f t="shared" si="1"/>
        <v>0.186353678078361</v>
      </c>
      <c r="G67" s="5">
        <f t="shared" si="3"/>
        <v>1353.23232323232</v>
      </c>
    </row>
    <row r="68" s="1" customFormat="1" ht="15" spans="1:7">
      <c r="A68" s="5" t="s">
        <v>75</v>
      </c>
      <c r="B68" s="7">
        <v>0.2131</v>
      </c>
      <c r="C68" s="7">
        <v>0.1955</v>
      </c>
      <c r="D68" s="7">
        <v>0.1889</v>
      </c>
      <c r="E68" s="7">
        <f t="shared" si="0"/>
        <v>0.199166666666667</v>
      </c>
      <c r="F68" s="5">
        <f t="shared" si="1"/>
        <v>0.0125097295467701</v>
      </c>
      <c r="G68" s="5">
        <f>5*(E68-0.0153)/0.0071</f>
        <v>129.483568075117</v>
      </c>
    </row>
    <row r="69" s="1" customFormat="1" ht="15" spans="1:7">
      <c r="A69" s="5" t="s">
        <v>76</v>
      </c>
      <c r="B69" s="7">
        <v>0.0967</v>
      </c>
      <c r="C69" s="7">
        <v>0.074</v>
      </c>
      <c r="D69" s="7">
        <v>0.0586</v>
      </c>
      <c r="E69" s="7">
        <f t="shared" si="0"/>
        <v>0.0764333333333333</v>
      </c>
      <c r="F69" s="5">
        <f t="shared" si="1"/>
        <v>0.0191662028929398</v>
      </c>
      <c r="G69" s="5">
        <f t="shared" ref="G69:G97" si="4">5*(E69-0.0153)/0.0071</f>
        <v>43.0516431924883</v>
      </c>
    </row>
    <row r="70" s="1" customFormat="1" ht="15" spans="1:7">
      <c r="A70" s="5" t="s">
        <v>77</v>
      </c>
      <c r="B70" s="7">
        <v>0.1166</v>
      </c>
      <c r="C70" s="7">
        <v>0.0879</v>
      </c>
      <c r="D70" s="7">
        <v>0.0897</v>
      </c>
      <c r="E70" s="7">
        <f t="shared" si="0"/>
        <v>0.0980666666666667</v>
      </c>
      <c r="F70" s="5">
        <f t="shared" si="1"/>
        <v>0.0160755507940889</v>
      </c>
      <c r="G70" s="5">
        <f t="shared" si="4"/>
        <v>58.2863849765258</v>
      </c>
    </row>
    <row r="71" s="1" customFormat="1" ht="15" spans="1:7">
      <c r="A71" s="5" t="s">
        <v>78</v>
      </c>
      <c r="B71" s="7">
        <v>0.0555</v>
      </c>
      <c r="C71" s="7">
        <v>0.0851</v>
      </c>
      <c r="D71" s="7">
        <v>0.0506</v>
      </c>
      <c r="E71" s="7">
        <f t="shared" si="0"/>
        <v>0.0637333333333333</v>
      </c>
      <c r="F71" s="5">
        <f t="shared" si="1"/>
        <v>0.0186655654437077</v>
      </c>
      <c r="G71" s="5">
        <f t="shared" si="4"/>
        <v>34.1079812206573</v>
      </c>
    </row>
    <row r="72" s="1" customFormat="1" ht="15" spans="1:7">
      <c r="A72" s="5" t="s">
        <v>79</v>
      </c>
      <c r="B72" s="7">
        <v>0.0691</v>
      </c>
      <c r="C72" s="7">
        <v>0.0402</v>
      </c>
      <c r="D72" s="7">
        <v>0.0378</v>
      </c>
      <c r="E72" s="7">
        <f t="shared" si="0"/>
        <v>0.0490333333333333</v>
      </c>
      <c r="F72" s="5">
        <f t="shared" si="1"/>
        <v>0.0174196249481248</v>
      </c>
      <c r="G72" s="5">
        <f t="shared" si="4"/>
        <v>23.7558685446009</v>
      </c>
    </row>
    <row r="73" s="1" customFormat="1" ht="15" spans="1:7">
      <c r="A73" s="5" t="s">
        <v>80</v>
      </c>
      <c r="B73" s="7">
        <v>0.0449</v>
      </c>
      <c r="C73" s="7">
        <v>0.0393</v>
      </c>
      <c r="D73" s="7">
        <v>0.0551</v>
      </c>
      <c r="E73" s="7">
        <f t="shared" ref="E73:E97" si="5">AVERAGE(B73:D73)</f>
        <v>0.0464333333333333</v>
      </c>
      <c r="F73" s="5">
        <f t="shared" ref="F73:F97" si="6">STDEV(B73:D73)</f>
        <v>0.00801082600818001</v>
      </c>
      <c r="G73" s="5">
        <f t="shared" si="4"/>
        <v>21.924882629108</v>
      </c>
    </row>
    <row r="74" s="1" customFormat="1" ht="15" spans="1:7">
      <c r="A74" s="5" t="s">
        <v>81</v>
      </c>
      <c r="B74" s="7">
        <v>0.0857</v>
      </c>
      <c r="C74" s="7">
        <v>0.1417</v>
      </c>
      <c r="D74" s="7">
        <v>0.0872</v>
      </c>
      <c r="E74" s="7">
        <f t="shared" si="5"/>
        <v>0.104866666666667</v>
      </c>
      <c r="F74" s="5">
        <f t="shared" si="6"/>
        <v>0.0319074181552399</v>
      </c>
      <c r="G74" s="5">
        <f t="shared" si="4"/>
        <v>63.075117370892</v>
      </c>
    </row>
    <row r="75" s="1" customFormat="1" ht="15" spans="1:7">
      <c r="A75" s="5" t="s">
        <v>82</v>
      </c>
      <c r="B75" s="7">
        <v>2.031</v>
      </c>
      <c r="C75" s="7">
        <v>1.9067</v>
      </c>
      <c r="D75" s="7">
        <v>2.0297</v>
      </c>
      <c r="E75" s="7">
        <f t="shared" si="5"/>
        <v>1.98913333333333</v>
      </c>
      <c r="F75" s="5">
        <f t="shared" si="6"/>
        <v>0.0713923198483796</v>
      </c>
      <c r="G75" s="5">
        <f t="shared" si="4"/>
        <v>1390.0234741784</v>
      </c>
    </row>
    <row r="76" s="1" customFormat="1" ht="15" spans="1:7">
      <c r="A76" s="5" t="s">
        <v>83</v>
      </c>
      <c r="B76" s="7">
        <v>2.2973</v>
      </c>
      <c r="C76" s="7">
        <v>2.3637</v>
      </c>
      <c r="D76" s="7"/>
      <c r="E76" s="7">
        <f t="shared" si="5"/>
        <v>2.3305</v>
      </c>
      <c r="F76" s="5">
        <f t="shared" si="6"/>
        <v>0.0469518902707869</v>
      </c>
      <c r="G76" s="5">
        <f t="shared" si="4"/>
        <v>1630.42253521127</v>
      </c>
    </row>
    <row r="77" s="1" customFormat="1" ht="15" spans="1:7">
      <c r="A77" s="5" t="s">
        <v>84</v>
      </c>
      <c r="B77" s="7">
        <v>2.343</v>
      </c>
      <c r="C77" s="7">
        <v>2.3917</v>
      </c>
      <c r="D77" s="7"/>
      <c r="E77" s="7">
        <f t="shared" si="5"/>
        <v>2.36735</v>
      </c>
      <c r="F77" s="5">
        <f t="shared" si="6"/>
        <v>0.034436100243785</v>
      </c>
      <c r="G77" s="5">
        <f t="shared" si="4"/>
        <v>1656.37323943662</v>
      </c>
    </row>
    <row r="78" s="1" customFormat="1" ht="15" spans="1:7">
      <c r="A78" s="5" t="s">
        <v>85</v>
      </c>
      <c r="B78" s="7">
        <v>0.0577</v>
      </c>
      <c r="C78" s="7">
        <v>0.0553</v>
      </c>
      <c r="D78" s="7">
        <v>0.0362</v>
      </c>
      <c r="E78" s="7">
        <f t="shared" si="5"/>
        <v>0.0497333333333333</v>
      </c>
      <c r="F78" s="5">
        <f t="shared" si="6"/>
        <v>0.011781482645802</v>
      </c>
      <c r="G78" s="5">
        <f t="shared" si="4"/>
        <v>24.2488262910798</v>
      </c>
    </row>
    <row r="79" s="1" customFormat="1" ht="15" spans="1:7">
      <c r="A79" s="5" t="s">
        <v>86</v>
      </c>
      <c r="B79" s="7">
        <v>0.1016</v>
      </c>
      <c r="C79" s="7">
        <v>0.0723</v>
      </c>
      <c r="D79" s="7">
        <v>0.0945</v>
      </c>
      <c r="E79" s="7">
        <f t="shared" si="5"/>
        <v>0.0894666666666667</v>
      </c>
      <c r="F79" s="5">
        <f t="shared" si="6"/>
        <v>0.0152847418471276</v>
      </c>
      <c r="G79" s="5">
        <f t="shared" si="4"/>
        <v>52.2300469483568</v>
      </c>
    </row>
    <row r="80" s="1" customFormat="1" ht="15" spans="1:7">
      <c r="A80" s="5" t="s">
        <v>87</v>
      </c>
      <c r="B80" s="7">
        <v>0</v>
      </c>
      <c r="C80" s="7">
        <v>0</v>
      </c>
      <c r="D80" s="7">
        <v>0</v>
      </c>
      <c r="E80" s="7">
        <f t="shared" si="5"/>
        <v>0</v>
      </c>
      <c r="F80" s="5">
        <f t="shared" si="6"/>
        <v>0</v>
      </c>
      <c r="G80" s="5">
        <f t="shared" si="4"/>
        <v>-10.7746478873239</v>
      </c>
    </row>
    <row r="81" s="1" customFormat="1" ht="15" spans="1:7">
      <c r="A81" s="5" t="s">
        <v>88</v>
      </c>
      <c r="B81" s="7">
        <v>0</v>
      </c>
      <c r="C81" s="7">
        <v>0</v>
      </c>
      <c r="D81" s="7">
        <v>0</v>
      </c>
      <c r="E81" s="7">
        <f t="shared" si="5"/>
        <v>0</v>
      </c>
      <c r="F81" s="5">
        <f t="shared" si="6"/>
        <v>0</v>
      </c>
      <c r="G81" s="5">
        <f t="shared" si="4"/>
        <v>-10.7746478873239</v>
      </c>
    </row>
    <row r="82" s="1" customFormat="1" ht="15" spans="1:7">
      <c r="A82" s="5" t="s">
        <v>89</v>
      </c>
      <c r="B82" s="7">
        <v>0.1647</v>
      </c>
      <c r="C82" s="7">
        <v>0.1892</v>
      </c>
      <c r="D82" s="7">
        <v>0.1577</v>
      </c>
      <c r="E82" s="7">
        <f t="shared" si="5"/>
        <v>0.170533333333333</v>
      </c>
      <c r="F82" s="5">
        <f t="shared" si="6"/>
        <v>0.0165403546918841</v>
      </c>
      <c r="G82" s="5">
        <f t="shared" si="4"/>
        <v>109.319248826291</v>
      </c>
    </row>
    <row r="83" s="1" customFormat="1" ht="15" spans="1:7">
      <c r="A83" s="5" t="s">
        <v>90</v>
      </c>
      <c r="B83" s="7">
        <v>0.1705</v>
      </c>
      <c r="C83" s="7">
        <v>0.1192</v>
      </c>
      <c r="D83" s="7">
        <v>0.1567</v>
      </c>
      <c r="E83" s="7">
        <f t="shared" si="5"/>
        <v>0.1488</v>
      </c>
      <c r="F83" s="5">
        <f t="shared" si="6"/>
        <v>0.0265467512136608</v>
      </c>
      <c r="G83" s="5">
        <f t="shared" si="4"/>
        <v>94.0140845070422</v>
      </c>
    </row>
    <row r="84" s="1" customFormat="1" ht="15" spans="1:7">
      <c r="A84" s="5" t="s">
        <v>91</v>
      </c>
      <c r="B84" s="7">
        <v>0.054</v>
      </c>
      <c r="C84" s="7">
        <v>0.0751</v>
      </c>
      <c r="D84" s="7">
        <v>0.0259</v>
      </c>
      <c r="E84" s="7">
        <f t="shared" si="5"/>
        <v>0.0516666666666667</v>
      </c>
      <c r="F84" s="5">
        <f t="shared" si="6"/>
        <v>0.0246828550482584</v>
      </c>
      <c r="G84" s="5">
        <f t="shared" si="4"/>
        <v>25.6103286384976</v>
      </c>
    </row>
    <row r="85" s="1" customFormat="1" ht="15" spans="1:7">
      <c r="A85" s="5" t="s">
        <v>92</v>
      </c>
      <c r="B85" s="7">
        <v>0.0792</v>
      </c>
      <c r="C85" s="7">
        <v>0.0344</v>
      </c>
      <c r="D85" s="7">
        <v>0.0396</v>
      </c>
      <c r="E85" s="7">
        <f t="shared" si="5"/>
        <v>0.0510666666666667</v>
      </c>
      <c r="F85" s="5">
        <f t="shared" si="6"/>
        <v>0.0245025168775237</v>
      </c>
      <c r="G85" s="5">
        <f t="shared" si="4"/>
        <v>25.18779342723</v>
      </c>
    </row>
    <row r="86" s="1" customFormat="1" ht="15" spans="1:7">
      <c r="A86" s="5" t="s">
        <v>93</v>
      </c>
      <c r="B86" s="7">
        <v>0.0468</v>
      </c>
      <c r="C86" s="7">
        <v>0.071</v>
      </c>
      <c r="D86" s="7">
        <v>0.0706</v>
      </c>
      <c r="E86" s="7">
        <f t="shared" si="5"/>
        <v>0.0628</v>
      </c>
      <c r="F86" s="5">
        <f t="shared" si="6"/>
        <v>0.013857849761056</v>
      </c>
      <c r="G86" s="5">
        <f t="shared" si="4"/>
        <v>33.4507042253521</v>
      </c>
    </row>
    <row r="87" s="1" customFormat="1" ht="15" spans="1:7">
      <c r="A87" s="5" t="s">
        <v>94</v>
      </c>
      <c r="B87" s="7">
        <v>0.0526</v>
      </c>
      <c r="C87" s="7">
        <v>0.0356</v>
      </c>
      <c r="D87" s="7">
        <v>0.0288</v>
      </c>
      <c r="E87" s="7">
        <f t="shared" si="5"/>
        <v>0.039</v>
      </c>
      <c r="F87" s="5">
        <f t="shared" si="6"/>
        <v>0.0122588743365776</v>
      </c>
      <c r="G87" s="5">
        <f t="shared" si="4"/>
        <v>16.6901408450704</v>
      </c>
    </row>
    <row r="88" s="1" customFormat="1" ht="15" spans="1:7">
      <c r="A88" s="5" t="s">
        <v>95</v>
      </c>
      <c r="B88" s="7">
        <v>0.0346</v>
      </c>
      <c r="C88" s="7">
        <v>0.0296</v>
      </c>
      <c r="D88" s="7">
        <v>0.0271</v>
      </c>
      <c r="E88" s="7">
        <f t="shared" si="5"/>
        <v>0.0304333333333333</v>
      </c>
      <c r="F88" s="5">
        <f t="shared" si="6"/>
        <v>0.00381881307912987</v>
      </c>
      <c r="G88" s="5">
        <f t="shared" si="4"/>
        <v>10.6572769953052</v>
      </c>
    </row>
    <row r="89" s="1" customFormat="1" ht="15" spans="1:7">
      <c r="A89" s="5" t="s">
        <v>96</v>
      </c>
      <c r="B89" s="7">
        <v>1.2234</v>
      </c>
      <c r="C89" s="7">
        <v>1.1658</v>
      </c>
      <c r="D89" s="7">
        <v>1.2226</v>
      </c>
      <c r="E89" s="7">
        <f t="shared" si="5"/>
        <v>1.20393333333333</v>
      </c>
      <c r="F89" s="5">
        <f t="shared" si="6"/>
        <v>0.0330268577574878</v>
      </c>
      <c r="G89" s="5">
        <f t="shared" si="4"/>
        <v>837.065727699531</v>
      </c>
    </row>
    <row r="90" s="1" customFormat="1" ht="15" spans="1:7">
      <c r="A90" s="5" t="s">
        <v>97</v>
      </c>
      <c r="B90" s="7">
        <v>0.0719</v>
      </c>
      <c r="C90" s="7">
        <v>0.13</v>
      </c>
      <c r="D90" s="7">
        <v>0.097</v>
      </c>
      <c r="E90" s="7">
        <f t="shared" si="5"/>
        <v>0.0996333333333334</v>
      </c>
      <c r="F90" s="5">
        <f t="shared" si="6"/>
        <v>0.0291393777101251</v>
      </c>
      <c r="G90" s="7">
        <f t="shared" si="4"/>
        <v>59.3896713615024</v>
      </c>
    </row>
    <row r="91" s="1" customFormat="1" ht="15" spans="1:7">
      <c r="A91" s="5" t="s">
        <v>98</v>
      </c>
      <c r="B91" s="7">
        <v>0.09</v>
      </c>
      <c r="C91" s="7">
        <v>0.0476</v>
      </c>
      <c r="D91" s="7">
        <v>0.1099</v>
      </c>
      <c r="E91" s="7">
        <f t="shared" si="5"/>
        <v>0.0825</v>
      </c>
      <c r="F91" s="5">
        <f t="shared" si="6"/>
        <v>0.0318199622878469</v>
      </c>
      <c r="G91" s="7">
        <f t="shared" si="4"/>
        <v>47.3239436619718</v>
      </c>
    </row>
    <row r="92" s="1" customFormat="1" ht="15" spans="1:7">
      <c r="A92" s="5" t="s">
        <v>99</v>
      </c>
      <c r="B92" s="7">
        <v>2.2667</v>
      </c>
      <c r="C92" s="7">
        <v>2.2139</v>
      </c>
      <c r="D92" s="7">
        <v>2.1382</v>
      </c>
      <c r="E92" s="7">
        <f t="shared" si="5"/>
        <v>2.20626666666667</v>
      </c>
      <c r="F92" s="5">
        <f t="shared" si="6"/>
        <v>0.0645891889818517</v>
      </c>
      <c r="G92" s="7">
        <f t="shared" si="4"/>
        <v>1542.93427230047</v>
      </c>
    </row>
    <row r="93" s="1" customFormat="1" ht="15" spans="1:7">
      <c r="A93" s="5" t="s">
        <v>100</v>
      </c>
      <c r="B93" s="7">
        <v>0.3304</v>
      </c>
      <c r="C93" s="7">
        <v>0.2757</v>
      </c>
      <c r="D93" s="7">
        <v>0.2874</v>
      </c>
      <c r="E93" s="7">
        <f t="shared" si="5"/>
        <v>0.297833333333333</v>
      </c>
      <c r="F93" s="5">
        <f t="shared" si="6"/>
        <v>0.0288038770538505</v>
      </c>
      <c r="G93" s="5">
        <f t="shared" si="4"/>
        <v>198.967136150235</v>
      </c>
    </row>
    <row r="94" s="1" customFormat="1" ht="15" spans="1:7">
      <c r="A94" s="5" t="s">
        <v>101</v>
      </c>
      <c r="B94" s="7">
        <v>0.0213</v>
      </c>
      <c r="C94" s="7">
        <v>0.0328</v>
      </c>
      <c r="D94" s="7">
        <v>0.0259</v>
      </c>
      <c r="E94" s="7">
        <f t="shared" si="5"/>
        <v>0.0266666666666667</v>
      </c>
      <c r="F94" s="5">
        <f t="shared" si="6"/>
        <v>0.00578820640037424</v>
      </c>
      <c r="G94" s="5">
        <f t="shared" si="4"/>
        <v>8.00469483568075</v>
      </c>
    </row>
    <row r="95" s="1" customFormat="1" ht="15" spans="1:7">
      <c r="A95" s="5" t="s">
        <v>102</v>
      </c>
      <c r="B95" s="7">
        <v>0.1427</v>
      </c>
      <c r="C95" s="7">
        <v>0.1474</v>
      </c>
      <c r="D95" s="7">
        <v>0.1294</v>
      </c>
      <c r="E95" s="7">
        <f t="shared" si="5"/>
        <v>0.139833333333333</v>
      </c>
      <c r="F95" s="5">
        <f t="shared" si="6"/>
        <v>0.00933613053322057</v>
      </c>
      <c r="G95" s="5">
        <f t="shared" si="4"/>
        <v>87.6995305164319</v>
      </c>
    </row>
    <row r="96" s="1" customFormat="1" ht="15" spans="1:7">
      <c r="A96" s="5" t="s">
        <v>103</v>
      </c>
      <c r="B96" s="7">
        <v>0.0583</v>
      </c>
      <c r="C96" s="7">
        <v>0.074</v>
      </c>
      <c r="D96" s="7">
        <v>0.063</v>
      </c>
      <c r="E96" s="7">
        <f t="shared" si="5"/>
        <v>0.0651</v>
      </c>
      <c r="F96" s="5">
        <f t="shared" si="6"/>
        <v>0.00805791536316931</v>
      </c>
      <c r="G96" s="5">
        <f t="shared" si="4"/>
        <v>35.0704225352113</v>
      </c>
    </row>
    <row r="97" s="1" customFormat="1" ht="15" spans="1:7">
      <c r="A97" s="5" t="s">
        <v>104</v>
      </c>
      <c r="B97" s="7">
        <v>0.0808</v>
      </c>
      <c r="C97" s="7">
        <v>0.0736</v>
      </c>
      <c r="D97" s="7">
        <v>0.0775</v>
      </c>
      <c r="E97" s="7">
        <f t="shared" si="5"/>
        <v>0.0773</v>
      </c>
      <c r="F97" s="5">
        <f t="shared" si="6"/>
        <v>0.00360416425818802</v>
      </c>
      <c r="G97" s="5">
        <f t="shared" si="4"/>
        <v>43.6619718309859</v>
      </c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</sheetData>
  <mergeCells count="3">
    <mergeCell ref="A5:F5"/>
    <mergeCell ref="B6:E6"/>
    <mergeCell ref="A6:A7"/>
  </mergeCell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topLeftCell="A64" workbookViewId="0">
      <selection activeCell="A1" sqref="$A1:$XFD1048576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43385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118</v>
      </c>
      <c r="B5" s="9"/>
      <c r="C5" s="9"/>
      <c r="D5" s="9"/>
      <c r="E5" s="9"/>
      <c r="F5" s="9"/>
      <c r="G5" s="5"/>
    </row>
    <row r="6" s="2" customFormat="1" ht="15" spans="1:7">
      <c r="A6" s="9" t="s">
        <v>116</v>
      </c>
      <c r="B6" s="10" t="s">
        <v>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14</v>
      </c>
      <c r="G7" s="8"/>
    </row>
    <row r="8" s="2" customFormat="1" ht="15" spans="1:7">
      <c r="A8" s="5" t="s">
        <v>15</v>
      </c>
      <c r="B8" s="7">
        <v>0.451</v>
      </c>
      <c r="C8" s="7">
        <v>0.4113</v>
      </c>
      <c r="D8" s="7">
        <v>0.437</v>
      </c>
      <c r="E8" s="7">
        <f>AVERAGE(B8:D8)</f>
        <v>0.4331</v>
      </c>
      <c r="F8" s="5">
        <f>5*(D8-0.1029)/0.0131</f>
        <v>127.519083969466</v>
      </c>
      <c r="G8" s="5"/>
    </row>
    <row r="9" s="2" customFormat="1" ht="15" spans="1:7">
      <c r="A9" s="5" t="s">
        <v>16</v>
      </c>
      <c r="B9" s="7">
        <v>0.5573</v>
      </c>
      <c r="C9" s="7">
        <v>0.5197</v>
      </c>
      <c r="D9" s="7">
        <v>0.5564</v>
      </c>
      <c r="E9" s="7">
        <f t="shared" ref="E9:E72" si="0">AVERAGE(B9:D9)</f>
        <v>0.544466666666667</v>
      </c>
      <c r="F9" s="5">
        <f t="shared" ref="F9:G37" si="1">5*(D9-0.1029)/0.0131</f>
        <v>173.091603053435</v>
      </c>
      <c r="G9" s="5"/>
    </row>
    <row r="10" s="2" customFormat="1" ht="15" spans="1:7">
      <c r="A10" s="5" t="s">
        <v>17</v>
      </c>
      <c r="B10" s="7">
        <v>0.283</v>
      </c>
      <c r="C10" s="7">
        <v>0.2683</v>
      </c>
      <c r="D10" s="7">
        <v>0.2785</v>
      </c>
      <c r="E10" s="7">
        <f t="shared" si="0"/>
        <v>0.2766</v>
      </c>
      <c r="F10" s="5">
        <f t="shared" si="1"/>
        <v>67.0229007633588</v>
      </c>
      <c r="G10" s="5"/>
    </row>
    <row r="11" s="2" customFormat="1" ht="15" spans="1:7">
      <c r="A11" s="5" t="s">
        <v>18</v>
      </c>
      <c r="B11" s="7">
        <v>0.2892</v>
      </c>
      <c r="C11" s="7">
        <v>0.2973</v>
      </c>
      <c r="D11" s="7">
        <v>0.3029</v>
      </c>
      <c r="E11" s="7">
        <f t="shared" si="0"/>
        <v>0.296466666666667</v>
      </c>
      <c r="F11" s="5">
        <f t="shared" si="1"/>
        <v>76.3358778625954</v>
      </c>
      <c r="G11" s="5"/>
    </row>
    <row r="12" s="2" customFormat="1" ht="15" spans="1:7">
      <c r="A12" s="5" t="s">
        <v>19</v>
      </c>
      <c r="B12" s="7">
        <v>0.3711</v>
      </c>
      <c r="C12" s="7">
        <v>0.4134</v>
      </c>
      <c r="D12" s="7">
        <v>0.3176</v>
      </c>
      <c r="E12" s="7">
        <f t="shared" si="0"/>
        <v>0.367366666666667</v>
      </c>
      <c r="F12" s="5">
        <f t="shared" si="1"/>
        <v>81.9465648854962</v>
      </c>
      <c r="G12" s="5"/>
    </row>
    <row r="13" s="2" customFormat="1" ht="15" spans="1:7">
      <c r="A13" s="5" t="s">
        <v>20</v>
      </c>
      <c r="B13" s="7">
        <v>0.2647</v>
      </c>
      <c r="C13" s="7">
        <v>0.2931</v>
      </c>
      <c r="D13" s="7">
        <v>0.2618</v>
      </c>
      <c r="E13" s="7">
        <f t="shared" si="0"/>
        <v>0.2732</v>
      </c>
      <c r="F13" s="5">
        <f t="shared" si="1"/>
        <v>60.6488549618321</v>
      </c>
      <c r="G13" s="7"/>
    </row>
    <row r="14" s="2" customFormat="1" ht="15" spans="1:7">
      <c r="A14" s="5" t="s">
        <v>21</v>
      </c>
      <c r="B14" s="7">
        <v>0.3962</v>
      </c>
      <c r="C14" s="7">
        <v>0.4487</v>
      </c>
      <c r="D14" s="7">
        <v>0.3738</v>
      </c>
      <c r="E14" s="7">
        <f t="shared" si="0"/>
        <v>0.406233333333333</v>
      </c>
      <c r="F14" s="5">
        <f t="shared" si="1"/>
        <v>103.396946564886</v>
      </c>
      <c r="G14" s="5"/>
    </row>
    <row r="15" s="2" customFormat="1" ht="15" spans="1:7">
      <c r="A15" s="5" t="s">
        <v>22</v>
      </c>
      <c r="B15" s="7">
        <v>1.0222</v>
      </c>
      <c r="C15" s="7">
        <v>0.9565</v>
      </c>
      <c r="D15" s="7">
        <v>1.0471</v>
      </c>
      <c r="E15" s="7">
        <f t="shared" si="0"/>
        <v>1.0086</v>
      </c>
      <c r="F15" s="5">
        <f t="shared" si="1"/>
        <v>360.381679389313</v>
      </c>
      <c r="G15" s="5"/>
    </row>
    <row r="16" s="2" customFormat="1" ht="15" spans="1:7">
      <c r="A16" s="5" t="s">
        <v>23</v>
      </c>
      <c r="B16" s="7">
        <v>0.3166</v>
      </c>
      <c r="C16" s="7">
        <v>0.2866</v>
      </c>
      <c r="D16" s="7">
        <v>0.2958</v>
      </c>
      <c r="E16" s="7">
        <f t="shared" si="0"/>
        <v>0.299666666666667</v>
      </c>
      <c r="F16" s="5">
        <f t="shared" si="1"/>
        <v>73.6259541984733</v>
      </c>
      <c r="G16" s="7"/>
    </row>
    <row r="17" s="2" customFormat="1" ht="15" spans="1:7">
      <c r="A17" s="5" t="s">
        <v>24</v>
      </c>
      <c r="B17" s="7">
        <v>0.6167</v>
      </c>
      <c r="C17" s="7">
        <v>0.6412</v>
      </c>
      <c r="D17" s="7">
        <v>0.6606</v>
      </c>
      <c r="E17" s="7">
        <f t="shared" si="0"/>
        <v>0.6395</v>
      </c>
      <c r="F17" s="5">
        <f t="shared" si="1"/>
        <v>212.862595419847</v>
      </c>
      <c r="G17" s="5"/>
    </row>
    <row r="18" s="2" customFormat="1" ht="15" spans="1:7">
      <c r="A18" s="5" t="s">
        <v>25</v>
      </c>
      <c r="B18" s="7"/>
      <c r="C18" s="7">
        <v>3.0492</v>
      </c>
      <c r="D18" s="7">
        <v>3.1435</v>
      </c>
      <c r="E18" s="7">
        <f t="shared" si="0"/>
        <v>3.09635</v>
      </c>
      <c r="F18" s="5">
        <f t="shared" si="1"/>
        <v>1160.53435114504</v>
      </c>
      <c r="G18" s="5"/>
    </row>
    <row r="19" s="2" customFormat="1" ht="15" spans="1:7">
      <c r="A19" s="5" t="s">
        <v>26</v>
      </c>
      <c r="B19" s="7"/>
      <c r="C19" s="7">
        <v>0.3178</v>
      </c>
      <c r="D19" s="7">
        <v>0.2503</v>
      </c>
      <c r="E19" s="7">
        <f t="shared" si="0"/>
        <v>0.28405</v>
      </c>
      <c r="F19" s="5">
        <f t="shared" si="1"/>
        <v>56.2595419847328</v>
      </c>
      <c r="G19" s="7"/>
    </row>
    <row r="20" s="2" customFormat="1" ht="15" spans="1:7">
      <c r="A20" s="5" t="s">
        <v>27</v>
      </c>
      <c r="B20" s="7">
        <v>0.2808</v>
      </c>
      <c r="C20" s="7">
        <v>0.195</v>
      </c>
      <c r="D20" s="7">
        <v>0.2135</v>
      </c>
      <c r="E20" s="7">
        <f t="shared" si="0"/>
        <v>0.229766666666667</v>
      </c>
      <c r="F20" s="5">
        <f t="shared" si="1"/>
        <v>42.2137404580153</v>
      </c>
      <c r="G20" s="5"/>
    </row>
    <row r="21" s="2" customFormat="1" ht="15" spans="1:7">
      <c r="A21" s="5" t="s">
        <v>28</v>
      </c>
      <c r="B21" s="7">
        <v>0.2946</v>
      </c>
      <c r="C21" s="7">
        <v>0.2566</v>
      </c>
      <c r="D21" s="7">
        <v>0.2535</v>
      </c>
      <c r="E21" s="7">
        <f t="shared" si="0"/>
        <v>0.268233333333333</v>
      </c>
      <c r="F21" s="5">
        <f t="shared" si="1"/>
        <v>57.4809160305344</v>
      </c>
      <c r="G21" s="5"/>
    </row>
    <row r="22" s="2" customFormat="1" ht="15" spans="1:7">
      <c r="A22" s="5" t="s">
        <v>29</v>
      </c>
      <c r="B22" s="7">
        <v>0.4495</v>
      </c>
      <c r="C22" s="7">
        <v>0.4598</v>
      </c>
      <c r="D22" s="7">
        <v>0.4575</v>
      </c>
      <c r="E22" s="7">
        <f t="shared" si="0"/>
        <v>0.4556</v>
      </c>
      <c r="F22" s="5">
        <f t="shared" si="1"/>
        <v>135.343511450382</v>
      </c>
      <c r="G22" s="5"/>
    </row>
    <row r="23" s="2" customFormat="1" ht="15" spans="1:7">
      <c r="A23" s="5" t="s">
        <v>30</v>
      </c>
      <c r="B23" s="7">
        <v>1.0122</v>
      </c>
      <c r="C23" s="7">
        <v>1.0414</v>
      </c>
      <c r="D23" s="7">
        <v>1.0605</v>
      </c>
      <c r="E23" s="7">
        <f t="shared" si="0"/>
        <v>1.03803333333333</v>
      </c>
      <c r="F23" s="5">
        <f t="shared" si="1"/>
        <v>365.496183206107</v>
      </c>
      <c r="G23" s="5"/>
    </row>
    <row r="24" s="2" customFormat="1" ht="15" spans="1:7">
      <c r="A24" s="5" t="s">
        <v>31</v>
      </c>
      <c r="B24" s="7">
        <v>0.334</v>
      </c>
      <c r="C24" s="7">
        <v>0.3477</v>
      </c>
      <c r="D24" s="7">
        <v>0.3102</v>
      </c>
      <c r="E24" s="7">
        <f t="shared" si="0"/>
        <v>0.330633333333333</v>
      </c>
      <c r="F24" s="5">
        <f t="shared" si="1"/>
        <v>79.1221374045801</v>
      </c>
      <c r="G24" s="5"/>
    </row>
    <row r="25" s="2" customFormat="1" ht="15" spans="1:7">
      <c r="A25" s="5" t="s">
        <v>32</v>
      </c>
      <c r="B25" s="7">
        <v>0.3151</v>
      </c>
      <c r="C25" s="7">
        <v>0.2871</v>
      </c>
      <c r="D25" s="7">
        <v>0.32</v>
      </c>
      <c r="E25" s="7">
        <f t="shared" si="0"/>
        <v>0.3074</v>
      </c>
      <c r="F25" s="5">
        <f t="shared" si="1"/>
        <v>82.8625954198473</v>
      </c>
      <c r="G25" s="5"/>
    </row>
    <row r="26" s="2" customFormat="1" ht="15" spans="1:7">
      <c r="A26" s="5" t="s">
        <v>33</v>
      </c>
      <c r="B26" s="7">
        <v>0.2173</v>
      </c>
      <c r="C26" s="7">
        <v>0.2358</v>
      </c>
      <c r="D26" s="7">
        <v>0.2415</v>
      </c>
      <c r="E26" s="7">
        <f t="shared" si="0"/>
        <v>0.231533333333333</v>
      </c>
      <c r="F26" s="5">
        <f t="shared" si="1"/>
        <v>52.9007633587786</v>
      </c>
      <c r="G26" s="5"/>
    </row>
    <row r="27" s="2" customFormat="1" ht="15" spans="1:7">
      <c r="A27" s="5" t="s">
        <v>34</v>
      </c>
      <c r="B27" s="7">
        <v>0.2537</v>
      </c>
      <c r="C27" s="7">
        <v>0.2695</v>
      </c>
      <c r="D27" s="7">
        <v>0.2265</v>
      </c>
      <c r="E27" s="7">
        <f t="shared" si="0"/>
        <v>0.2499</v>
      </c>
      <c r="F27" s="5">
        <f t="shared" si="1"/>
        <v>47.175572519084</v>
      </c>
      <c r="G27" s="7"/>
    </row>
    <row r="28" s="2" customFormat="1" ht="15" spans="1:7">
      <c r="A28" s="5" t="s">
        <v>35</v>
      </c>
      <c r="B28" s="7">
        <v>0.2927</v>
      </c>
      <c r="C28" s="7">
        <v>0.2794</v>
      </c>
      <c r="D28" s="7">
        <v>0.2506</v>
      </c>
      <c r="E28" s="7">
        <f t="shared" si="0"/>
        <v>0.274233333333333</v>
      </c>
      <c r="F28" s="5">
        <f t="shared" si="1"/>
        <v>56.3740458015267</v>
      </c>
      <c r="G28" s="5"/>
    </row>
    <row r="29" s="2" customFormat="1" ht="15" spans="1:7">
      <c r="A29" s="5" t="s">
        <v>36</v>
      </c>
      <c r="B29" s="7">
        <v>0.1902</v>
      </c>
      <c r="C29" s="7">
        <v>0.1518</v>
      </c>
      <c r="D29" s="7">
        <v>0.1499</v>
      </c>
      <c r="E29" s="7">
        <f t="shared" si="0"/>
        <v>0.163966666666667</v>
      </c>
      <c r="F29" s="5">
        <f t="shared" si="1"/>
        <v>17.9389312977099</v>
      </c>
      <c r="G29" s="5"/>
    </row>
    <row r="30" s="2" customFormat="1" ht="15" spans="1:7">
      <c r="A30" s="5" t="s">
        <v>37</v>
      </c>
      <c r="B30" s="7">
        <v>0.3071</v>
      </c>
      <c r="C30" s="7">
        <v>0.3688</v>
      </c>
      <c r="D30" s="7">
        <v>0.3415</v>
      </c>
      <c r="E30" s="7">
        <f t="shared" si="0"/>
        <v>0.339133333333333</v>
      </c>
      <c r="F30" s="5">
        <f t="shared" si="1"/>
        <v>91.0687022900763</v>
      </c>
      <c r="G30" s="5"/>
    </row>
    <row r="31" s="2" customFormat="1" ht="15" spans="1:7">
      <c r="A31" s="5" t="s">
        <v>38</v>
      </c>
      <c r="B31" s="7">
        <v>0.1279</v>
      </c>
      <c r="C31" s="7">
        <v>0.0983</v>
      </c>
      <c r="D31" s="7">
        <v>0.1054</v>
      </c>
      <c r="E31" s="7">
        <f t="shared" si="0"/>
        <v>0.110533333333333</v>
      </c>
      <c r="F31" s="5">
        <f t="shared" si="1"/>
        <v>0.954198473282438</v>
      </c>
      <c r="G31" s="5"/>
    </row>
    <row r="32" s="2" customFormat="1" ht="15" spans="1:7">
      <c r="A32" s="5" t="s">
        <v>39</v>
      </c>
      <c r="B32" s="7">
        <v>0.1473</v>
      </c>
      <c r="C32" s="7">
        <v>0.1442</v>
      </c>
      <c r="D32" s="7">
        <v>0.1184</v>
      </c>
      <c r="E32" s="7">
        <f t="shared" si="0"/>
        <v>0.136633333333333</v>
      </c>
      <c r="F32" s="5">
        <f t="shared" si="1"/>
        <v>5.91603053435114</v>
      </c>
      <c r="G32" s="5"/>
    </row>
    <row r="33" s="2" customFormat="1" ht="15" spans="1:7">
      <c r="A33" s="5" t="s">
        <v>40</v>
      </c>
      <c r="B33" s="7">
        <v>0.3314</v>
      </c>
      <c r="C33" s="7">
        <v>0.363</v>
      </c>
      <c r="D33" s="7">
        <v>0.3519</v>
      </c>
      <c r="E33" s="7">
        <f t="shared" si="0"/>
        <v>0.348766666666667</v>
      </c>
      <c r="F33" s="5">
        <f t="shared" si="1"/>
        <v>95.0381679389313</v>
      </c>
      <c r="G33" s="5"/>
    </row>
    <row r="34" s="2" customFormat="1" ht="15" spans="1:7">
      <c r="A34" s="5" t="s">
        <v>41</v>
      </c>
      <c r="B34" s="7">
        <v>0.2607</v>
      </c>
      <c r="C34" s="7">
        <v>0.3138</v>
      </c>
      <c r="D34" s="7">
        <v>0.2784</v>
      </c>
      <c r="E34" s="7">
        <f t="shared" si="0"/>
        <v>0.2843</v>
      </c>
      <c r="F34" s="5">
        <f t="shared" si="1"/>
        <v>66.9847328244275</v>
      </c>
      <c r="G34" s="5"/>
    </row>
    <row r="35" s="2" customFormat="1" ht="15" spans="1:7">
      <c r="A35" s="5" t="s">
        <v>42</v>
      </c>
      <c r="B35" s="7">
        <v>0.2007</v>
      </c>
      <c r="C35" s="7">
        <v>0.2395</v>
      </c>
      <c r="D35" s="7">
        <v>0.234</v>
      </c>
      <c r="E35" s="7">
        <f t="shared" si="0"/>
        <v>0.224733333333333</v>
      </c>
      <c r="F35" s="5">
        <f t="shared" si="1"/>
        <v>50.0381679389313</v>
      </c>
      <c r="G35" s="5"/>
    </row>
    <row r="36" s="2" customFormat="1" ht="15" spans="1:7">
      <c r="A36" s="5" t="s">
        <v>43</v>
      </c>
      <c r="B36" s="7">
        <v>0.3284</v>
      </c>
      <c r="C36" s="7">
        <v>0.2594</v>
      </c>
      <c r="D36" s="7">
        <v>0.2949</v>
      </c>
      <c r="E36" s="7">
        <f t="shared" si="0"/>
        <v>0.294233333333333</v>
      </c>
      <c r="F36" s="5">
        <f t="shared" si="1"/>
        <v>73.2824427480916</v>
      </c>
      <c r="G36" s="5"/>
    </row>
    <row r="37" s="2" customFormat="1" ht="15" spans="1:7">
      <c r="A37" s="5" t="s">
        <v>44</v>
      </c>
      <c r="B37" s="7">
        <v>0.1837</v>
      </c>
      <c r="C37" s="7">
        <v>0.1684</v>
      </c>
      <c r="D37" s="7">
        <v>0.1843</v>
      </c>
      <c r="E37" s="7">
        <f t="shared" si="0"/>
        <v>0.1788</v>
      </c>
      <c r="F37" s="5">
        <f t="shared" si="1"/>
        <v>31.0687022900763</v>
      </c>
      <c r="G37" s="5"/>
    </row>
    <row r="38" s="2" customFormat="1" ht="15" spans="1:7">
      <c r="A38" s="5" t="s">
        <v>45</v>
      </c>
      <c r="B38" s="7">
        <v>0.4922</v>
      </c>
      <c r="C38" s="7">
        <v>0.5625</v>
      </c>
      <c r="D38" s="7">
        <v>0.5144</v>
      </c>
      <c r="E38" s="7">
        <f t="shared" si="0"/>
        <v>0.523033333333333</v>
      </c>
      <c r="F38" s="5">
        <f>5*(D38-0.1411)/0.0145</f>
        <v>128.724137931034</v>
      </c>
      <c r="G38" s="5"/>
    </row>
    <row r="39" s="2" customFormat="1" ht="15" spans="1:7">
      <c r="A39" s="5" t="s">
        <v>46</v>
      </c>
      <c r="B39" s="7">
        <v>0.0386</v>
      </c>
      <c r="C39" s="7">
        <v>0.0201</v>
      </c>
      <c r="D39" s="7">
        <v>0.0393</v>
      </c>
      <c r="E39" s="7">
        <f t="shared" si="0"/>
        <v>0.0326666666666667</v>
      </c>
      <c r="F39" s="5">
        <f t="shared" ref="F39:G67" si="2">5*(D39-0.1411)/0.0145</f>
        <v>-35.1034482758621</v>
      </c>
      <c r="G39" s="5"/>
    </row>
    <row r="40" s="2" customFormat="1" ht="15" spans="1:7">
      <c r="A40" s="5" t="s">
        <v>47</v>
      </c>
      <c r="B40" s="7">
        <v>0.3672</v>
      </c>
      <c r="C40" s="7">
        <v>0.3538</v>
      </c>
      <c r="D40" s="7">
        <v>0.2855</v>
      </c>
      <c r="E40" s="7">
        <f t="shared" si="0"/>
        <v>0.3355</v>
      </c>
      <c r="F40" s="5">
        <f t="shared" si="2"/>
        <v>49.7931034482759</v>
      </c>
      <c r="G40" s="5"/>
    </row>
    <row r="41" s="2" customFormat="1" ht="15" spans="1:7">
      <c r="A41" s="5" t="s">
        <v>48</v>
      </c>
      <c r="B41" s="7">
        <v>0.2124</v>
      </c>
      <c r="C41" s="7">
        <v>0.253</v>
      </c>
      <c r="D41" s="7">
        <v>0.2243</v>
      </c>
      <c r="E41" s="7">
        <f t="shared" si="0"/>
        <v>0.2299</v>
      </c>
      <c r="F41" s="5">
        <f t="shared" si="2"/>
        <v>28.6896551724138</v>
      </c>
      <c r="G41" s="5"/>
    </row>
    <row r="42" s="2" customFormat="1" ht="15" spans="1:7">
      <c r="A42" s="5" t="s">
        <v>49</v>
      </c>
      <c r="B42" s="7">
        <v>0.0987</v>
      </c>
      <c r="C42" s="7">
        <v>0.1225</v>
      </c>
      <c r="D42" s="7">
        <v>0.1121</v>
      </c>
      <c r="E42" s="7">
        <f t="shared" si="0"/>
        <v>0.1111</v>
      </c>
      <c r="F42" s="5">
        <f t="shared" si="2"/>
        <v>-10</v>
      </c>
      <c r="G42" s="5"/>
    </row>
    <row r="43" s="2" customFormat="1" ht="15" spans="1:7">
      <c r="A43" s="5" t="s">
        <v>50</v>
      </c>
      <c r="B43" s="7">
        <v>0.1813</v>
      </c>
      <c r="C43" s="7">
        <v>0.1912</v>
      </c>
      <c r="D43" s="7">
        <v>0.2249</v>
      </c>
      <c r="E43" s="7">
        <f t="shared" si="0"/>
        <v>0.199133333333333</v>
      </c>
      <c r="F43" s="5">
        <f t="shared" si="2"/>
        <v>28.8965517241379</v>
      </c>
      <c r="G43" s="5"/>
    </row>
    <row r="44" s="2" customFormat="1" ht="15" spans="1:7">
      <c r="A44" s="5" t="s">
        <v>51</v>
      </c>
      <c r="B44" s="7">
        <v>0.3344</v>
      </c>
      <c r="C44" s="7">
        <v>0.3615</v>
      </c>
      <c r="D44" s="7">
        <v>0.2621</v>
      </c>
      <c r="E44" s="7">
        <f t="shared" si="0"/>
        <v>0.319333333333333</v>
      </c>
      <c r="F44" s="5">
        <f t="shared" si="2"/>
        <v>41.7241379310345</v>
      </c>
      <c r="G44" s="5"/>
    </row>
    <row r="45" s="2" customFormat="1" ht="15" spans="1:7">
      <c r="A45" s="5" t="s">
        <v>52</v>
      </c>
      <c r="B45" s="7">
        <v>0.2143</v>
      </c>
      <c r="C45" s="7">
        <v>0.1905</v>
      </c>
      <c r="D45" s="7">
        <v>0.2455</v>
      </c>
      <c r="E45" s="7">
        <f t="shared" si="0"/>
        <v>0.216766666666667</v>
      </c>
      <c r="F45" s="5">
        <f t="shared" si="2"/>
        <v>36</v>
      </c>
      <c r="G45" s="5"/>
    </row>
    <row r="46" s="2" customFormat="1" ht="15" spans="1:7">
      <c r="A46" s="5" t="s">
        <v>53</v>
      </c>
      <c r="B46" s="7">
        <v>0.3285</v>
      </c>
      <c r="C46" s="7">
        <v>0.3224</v>
      </c>
      <c r="D46" s="7">
        <v>0.2906</v>
      </c>
      <c r="E46" s="7">
        <f t="shared" si="0"/>
        <v>0.313833333333333</v>
      </c>
      <c r="F46" s="5">
        <f t="shared" si="2"/>
        <v>51.551724137931</v>
      </c>
      <c r="G46" s="5"/>
    </row>
    <row r="47" s="2" customFormat="1" ht="15" spans="1:7">
      <c r="A47" s="5" t="s">
        <v>54</v>
      </c>
      <c r="B47" s="7">
        <v>0.2119</v>
      </c>
      <c r="C47" s="7">
        <v>0.1746</v>
      </c>
      <c r="D47" s="7">
        <v>0.2022</v>
      </c>
      <c r="E47" s="7">
        <f t="shared" si="0"/>
        <v>0.196233333333333</v>
      </c>
      <c r="F47" s="5">
        <f t="shared" si="2"/>
        <v>21.0689655172414</v>
      </c>
      <c r="G47" s="5"/>
    </row>
    <row r="48" s="2" customFormat="1" ht="15" spans="1:7">
      <c r="A48" s="5" t="s">
        <v>55</v>
      </c>
      <c r="B48" s="7">
        <v>2.6669</v>
      </c>
      <c r="C48" s="7">
        <v>2.5961</v>
      </c>
      <c r="D48" s="7">
        <v>2.3579</v>
      </c>
      <c r="E48" s="7">
        <f t="shared" si="0"/>
        <v>2.5403</v>
      </c>
      <c r="F48" s="5">
        <f t="shared" si="2"/>
        <v>764.413793103448</v>
      </c>
      <c r="G48" s="5"/>
    </row>
    <row r="49" s="2" customFormat="1" ht="15" spans="1:7">
      <c r="A49" s="5" t="s">
        <v>56</v>
      </c>
      <c r="B49" s="7">
        <v>0.1952</v>
      </c>
      <c r="C49" s="7">
        <v>0.1589</v>
      </c>
      <c r="D49" s="7">
        <v>0.1758</v>
      </c>
      <c r="E49" s="7">
        <f t="shared" si="0"/>
        <v>0.176633333333333</v>
      </c>
      <c r="F49" s="5">
        <f t="shared" si="2"/>
        <v>11.9655172413793</v>
      </c>
      <c r="G49" s="5"/>
    </row>
    <row r="50" s="2" customFormat="1" ht="15" spans="1:7">
      <c r="A50" s="5" t="s">
        <v>57</v>
      </c>
      <c r="B50" s="7">
        <v>0.219</v>
      </c>
      <c r="C50" s="7">
        <v>0.1905</v>
      </c>
      <c r="D50" s="7">
        <v>0.1877</v>
      </c>
      <c r="E50" s="7">
        <f t="shared" si="0"/>
        <v>0.199066666666667</v>
      </c>
      <c r="F50" s="5">
        <f t="shared" si="2"/>
        <v>16.0689655172414</v>
      </c>
      <c r="G50" s="5"/>
    </row>
    <row r="51" s="2" customFormat="1" ht="15" spans="1:7">
      <c r="A51" s="5" t="s">
        <v>58</v>
      </c>
      <c r="B51" s="7">
        <v>0.2476</v>
      </c>
      <c r="C51" s="7">
        <v>0.2358</v>
      </c>
      <c r="D51" s="7">
        <v>0.2827</v>
      </c>
      <c r="E51" s="7">
        <f t="shared" si="0"/>
        <v>0.255366666666667</v>
      </c>
      <c r="F51" s="5">
        <f t="shared" si="2"/>
        <v>48.8275862068965</v>
      </c>
      <c r="G51" s="5"/>
    </row>
    <row r="52" s="2" customFormat="1" ht="15" spans="1:7">
      <c r="A52" s="5" t="s">
        <v>59</v>
      </c>
      <c r="B52" s="7">
        <v>0.2707</v>
      </c>
      <c r="C52" s="7">
        <v>0.3128</v>
      </c>
      <c r="D52" s="7">
        <v>0.2186</v>
      </c>
      <c r="E52" s="7">
        <f t="shared" si="0"/>
        <v>0.267366666666667</v>
      </c>
      <c r="F52" s="5">
        <f t="shared" si="2"/>
        <v>26.7241379310345</v>
      </c>
      <c r="G52" s="5"/>
    </row>
    <row r="53" s="2" customFormat="1" ht="15" spans="1:7">
      <c r="A53" s="5" t="s">
        <v>60</v>
      </c>
      <c r="B53" s="7">
        <v>0.2854</v>
      </c>
      <c r="C53" s="7">
        <v>0.2206</v>
      </c>
      <c r="D53" s="7">
        <v>0.2679</v>
      </c>
      <c r="E53" s="7">
        <f t="shared" si="0"/>
        <v>0.257966666666667</v>
      </c>
      <c r="F53" s="5">
        <f t="shared" si="2"/>
        <v>43.7241379310345</v>
      </c>
      <c r="G53" s="5"/>
    </row>
    <row r="54" s="2" customFormat="1" ht="15" spans="1:7">
      <c r="A54" s="5" t="s">
        <v>61</v>
      </c>
      <c r="B54" s="7">
        <v>3.1097</v>
      </c>
      <c r="C54" s="7">
        <v>3.0655</v>
      </c>
      <c r="D54" s="7">
        <v>3.1708</v>
      </c>
      <c r="E54" s="7">
        <f t="shared" si="0"/>
        <v>3.11533333333333</v>
      </c>
      <c r="F54" s="5">
        <f t="shared" si="2"/>
        <v>1044.72413793103</v>
      </c>
      <c r="G54" s="5"/>
    </row>
    <row r="55" s="2" customFormat="1" ht="15" spans="1:7">
      <c r="A55" s="5" t="s">
        <v>62</v>
      </c>
      <c r="B55" s="7">
        <v>0</v>
      </c>
      <c r="C55" s="7">
        <v>0</v>
      </c>
      <c r="D55" s="7">
        <v>0</v>
      </c>
      <c r="E55" s="7">
        <f t="shared" si="0"/>
        <v>0</v>
      </c>
      <c r="F55" s="5">
        <f t="shared" si="2"/>
        <v>-48.6551724137931</v>
      </c>
      <c r="G55" s="5"/>
    </row>
    <row r="56" s="2" customFormat="1" ht="15" spans="1:7">
      <c r="A56" s="5" t="s">
        <v>63</v>
      </c>
      <c r="B56" s="7">
        <v>0.2472</v>
      </c>
      <c r="C56" s="7">
        <v>0.3063</v>
      </c>
      <c r="D56" s="7">
        <v>0.259</v>
      </c>
      <c r="E56" s="7">
        <f t="shared" si="0"/>
        <v>0.270833333333333</v>
      </c>
      <c r="F56" s="5">
        <f t="shared" si="2"/>
        <v>40.6551724137931</v>
      </c>
      <c r="G56" s="5"/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0"/>
        <v>0</v>
      </c>
      <c r="F57" s="5">
        <f t="shared" si="2"/>
        <v>-48.6551724137931</v>
      </c>
      <c r="G57" s="5"/>
    </row>
    <row r="58" s="2" customFormat="1" ht="15" spans="1:7">
      <c r="A58" s="5" t="s">
        <v>65</v>
      </c>
      <c r="B58" s="7">
        <v>0.1712</v>
      </c>
      <c r="C58" s="7">
        <v>0.1514</v>
      </c>
      <c r="D58" s="7">
        <v>0.1763</v>
      </c>
      <c r="E58" s="7">
        <f t="shared" si="0"/>
        <v>0.1663</v>
      </c>
      <c r="F58" s="5">
        <f t="shared" si="2"/>
        <v>12.1379310344828</v>
      </c>
      <c r="G58" s="7"/>
    </row>
    <row r="59" s="2" customFormat="1" ht="15" spans="1:7">
      <c r="A59" s="5" t="s">
        <v>66</v>
      </c>
      <c r="B59" s="7">
        <v>0.1374</v>
      </c>
      <c r="C59" s="7">
        <v>0.1803</v>
      </c>
      <c r="D59" s="7">
        <v>0.183</v>
      </c>
      <c r="E59" s="7">
        <f t="shared" si="0"/>
        <v>0.1669</v>
      </c>
      <c r="F59" s="5">
        <f t="shared" si="2"/>
        <v>14.448275862069</v>
      </c>
      <c r="G59" s="5"/>
    </row>
    <row r="60" s="2" customFormat="1" ht="15" spans="1:7">
      <c r="A60" s="5" t="s">
        <v>67</v>
      </c>
      <c r="B60" s="7">
        <v>0.3766</v>
      </c>
      <c r="C60" s="7">
        <v>0.3847</v>
      </c>
      <c r="D60" s="7">
        <v>0.3499</v>
      </c>
      <c r="E60" s="7">
        <f t="shared" si="0"/>
        <v>0.3704</v>
      </c>
      <c r="F60" s="5">
        <f t="shared" si="2"/>
        <v>72</v>
      </c>
      <c r="G60" s="7"/>
    </row>
    <row r="61" s="2" customFormat="1" ht="15" spans="1:7">
      <c r="A61" s="5" t="s">
        <v>68</v>
      </c>
      <c r="B61" s="7">
        <v>0.2367</v>
      </c>
      <c r="C61" s="7">
        <v>0.1415</v>
      </c>
      <c r="D61" s="7">
        <v>0.2092</v>
      </c>
      <c r="E61" s="7">
        <f t="shared" si="0"/>
        <v>0.1958</v>
      </c>
      <c r="F61" s="5">
        <f t="shared" si="2"/>
        <v>23.4827586206897</v>
      </c>
      <c r="G61" s="5"/>
    </row>
    <row r="62" s="2" customFormat="1" ht="15" spans="1:7">
      <c r="A62" s="5" t="s">
        <v>69</v>
      </c>
      <c r="B62" s="7">
        <v>0.00950000000000001</v>
      </c>
      <c r="C62" s="7">
        <v>0.0445</v>
      </c>
      <c r="D62" s="7">
        <v>0.0274</v>
      </c>
      <c r="E62" s="7">
        <f t="shared" si="0"/>
        <v>0.0271333333333333</v>
      </c>
      <c r="F62" s="5">
        <f t="shared" si="2"/>
        <v>-39.2068965517241</v>
      </c>
      <c r="G62" s="5"/>
    </row>
    <row r="63" s="2" customFormat="1" ht="15" spans="1:7">
      <c r="A63" s="5" t="s">
        <v>70</v>
      </c>
      <c r="B63" s="7">
        <v>0.1557</v>
      </c>
      <c r="C63" s="7">
        <v>0.1292</v>
      </c>
      <c r="D63" s="7">
        <v>0.1597</v>
      </c>
      <c r="E63" s="7">
        <f t="shared" si="0"/>
        <v>0.1482</v>
      </c>
      <c r="F63" s="5">
        <f t="shared" si="2"/>
        <v>6.41379310344828</v>
      </c>
      <c r="G63" s="5"/>
    </row>
    <row r="64" s="2" customFormat="1" ht="15" spans="1:7">
      <c r="A64" s="5" t="s">
        <v>71</v>
      </c>
      <c r="B64" s="7">
        <v>0.2032</v>
      </c>
      <c r="C64" s="7">
        <v>0.2011</v>
      </c>
      <c r="D64" s="7">
        <v>0.1498</v>
      </c>
      <c r="E64" s="7">
        <f t="shared" si="0"/>
        <v>0.1847</v>
      </c>
      <c r="F64" s="5">
        <f t="shared" si="2"/>
        <v>2.99999999999999</v>
      </c>
      <c r="G64" s="5"/>
    </row>
    <row r="65" s="2" customFormat="1" ht="15" spans="1:7">
      <c r="A65" s="5" t="s">
        <v>72</v>
      </c>
      <c r="B65" s="7">
        <v>0.2323</v>
      </c>
      <c r="C65" s="7">
        <v>0.2002</v>
      </c>
      <c r="D65" s="7">
        <v>0.2424</v>
      </c>
      <c r="E65" s="7">
        <f t="shared" si="0"/>
        <v>0.224966666666667</v>
      </c>
      <c r="F65" s="5">
        <f t="shared" si="2"/>
        <v>34.9310344827586</v>
      </c>
      <c r="G65" s="5"/>
    </row>
    <row r="66" s="2" customFormat="1" ht="15" spans="1:7">
      <c r="A66" s="5" t="s">
        <v>73</v>
      </c>
      <c r="B66" s="7">
        <v>0.0273</v>
      </c>
      <c r="C66" s="7">
        <v>0.0193</v>
      </c>
      <c r="D66" s="7">
        <v>0.0112</v>
      </c>
      <c r="E66" s="7">
        <f t="shared" si="0"/>
        <v>0.0192666666666667</v>
      </c>
      <c r="F66" s="5">
        <f t="shared" si="2"/>
        <v>-44.7931034482759</v>
      </c>
      <c r="G66" s="7"/>
    </row>
    <row r="67" s="2" customFormat="1" ht="15" spans="1:7">
      <c r="A67" s="5" t="s">
        <v>74</v>
      </c>
      <c r="B67" s="7">
        <v>2.9239</v>
      </c>
      <c r="C67" s="7">
        <v>2.9287</v>
      </c>
      <c r="D67" s="7">
        <v>3.0337</v>
      </c>
      <c r="E67" s="7">
        <f t="shared" si="0"/>
        <v>2.9621</v>
      </c>
      <c r="F67" s="5">
        <f t="shared" si="2"/>
        <v>997.448275862069</v>
      </c>
      <c r="G67" s="5"/>
    </row>
    <row r="68" s="1" customFormat="1" ht="15" spans="1:7">
      <c r="A68" s="5" t="s">
        <v>75</v>
      </c>
      <c r="B68" s="7">
        <v>0.2131</v>
      </c>
      <c r="C68" s="7">
        <v>0.1955</v>
      </c>
      <c r="D68" s="7">
        <v>0.1889</v>
      </c>
      <c r="E68" s="7">
        <f t="shared" si="0"/>
        <v>0.199166666666667</v>
      </c>
      <c r="F68" s="5">
        <f>5*(D68-0.0153)/0.0089</f>
        <v>97.5280898876404</v>
      </c>
      <c r="G68" s="5"/>
    </row>
    <row r="69" s="1" customFormat="1" ht="15" spans="1:7">
      <c r="A69" s="5" t="s">
        <v>76</v>
      </c>
      <c r="B69" s="7">
        <v>0.0967</v>
      </c>
      <c r="C69" s="7">
        <v>0.074</v>
      </c>
      <c r="D69" s="7">
        <v>0.0586</v>
      </c>
      <c r="E69" s="7">
        <f t="shared" si="0"/>
        <v>0.0764333333333333</v>
      </c>
      <c r="F69" s="5">
        <f t="shared" ref="F69:G97" si="3">5*(D69-0.0153)/0.0089</f>
        <v>24.3258426966292</v>
      </c>
      <c r="G69" s="5"/>
    </row>
    <row r="70" s="1" customFormat="1" ht="15" spans="1:7">
      <c r="A70" s="5" t="s">
        <v>77</v>
      </c>
      <c r="B70" s="7">
        <v>0.1166</v>
      </c>
      <c r="C70" s="7">
        <v>0.0879</v>
      </c>
      <c r="D70" s="7">
        <v>0.0897</v>
      </c>
      <c r="E70" s="7">
        <f t="shared" si="0"/>
        <v>0.0980666666666667</v>
      </c>
      <c r="F70" s="5">
        <f t="shared" si="3"/>
        <v>41.7977528089888</v>
      </c>
      <c r="G70" s="5"/>
    </row>
    <row r="71" s="1" customFormat="1" ht="15" spans="1:7">
      <c r="A71" s="5" t="s">
        <v>78</v>
      </c>
      <c r="B71" s="7">
        <v>0.0555</v>
      </c>
      <c r="C71" s="7">
        <v>0.0851</v>
      </c>
      <c r="D71" s="7">
        <v>0.0506</v>
      </c>
      <c r="E71" s="7">
        <f t="shared" si="0"/>
        <v>0.0637333333333333</v>
      </c>
      <c r="F71" s="5">
        <f t="shared" si="3"/>
        <v>19.8314606741573</v>
      </c>
      <c r="G71" s="5"/>
    </row>
    <row r="72" s="1" customFormat="1" ht="15" spans="1:7">
      <c r="A72" s="5" t="s">
        <v>79</v>
      </c>
      <c r="B72" s="7">
        <v>0.0691</v>
      </c>
      <c r="C72" s="7">
        <v>0.0402</v>
      </c>
      <c r="D72" s="7">
        <v>0.0378</v>
      </c>
      <c r="E72" s="7">
        <f t="shared" si="0"/>
        <v>0.0490333333333333</v>
      </c>
      <c r="F72" s="5">
        <f t="shared" si="3"/>
        <v>12.6404494382022</v>
      </c>
      <c r="G72" s="5"/>
    </row>
    <row r="73" s="1" customFormat="1" ht="15" spans="1:7">
      <c r="A73" s="5" t="s">
        <v>80</v>
      </c>
      <c r="B73" s="7">
        <v>0.0449</v>
      </c>
      <c r="C73" s="7">
        <v>0.0393</v>
      </c>
      <c r="D73" s="7">
        <v>0.0551</v>
      </c>
      <c r="E73" s="7">
        <f t="shared" ref="E73:E97" si="4">AVERAGE(B73:D73)</f>
        <v>0.0464333333333333</v>
      </c>
      <c r="F73" s="5">
        <f t="shared" si="3"/>
        <v>22.3595505617978</v>
      </c>
      <c r="G73" s="5"/>
    </row>
    <row r="74" s="1" customFormat="1" ht="15" spans="1:7">
      <c r="A74" s="5" t="s">
        <v>81</v>
      </c>
      <c r="B74" s="7">
        <v>0.0857</v>
      </c>
      <c r="C74" s="7">
        <v>0.1417</v>
      </c>
      <c r="D74" s="7">
        <v>0.0872</v>
      </c>
      <c r="E74" s="7">
        <f t="shared" si="4"/>
        <v>0.104866666666667</v>
      </c>
      <c r="F74" s="5">
        <f t="shared" si="3"/>
        <v>40.3932584269663</v>
      </c>
      <c r="G74" s="5"/>
    </row>
    <row r="75" s="1" customFormat="1" ht="15" spans="1:7">
      <c r="A75" s="5" t="s">
        <v>82</v>
      </c>
      <c r="B75" s="7">
        <v>0.1016</v>
      </c>
      <c r="C75" s="7">
        <v>0.0723</v>
      </c>
      <c r="D75" s="7">
        <v>0.0945</v>
      </c>
      <c r="E75" s="7">
        <f t="shared" si="4"/>
        <v>0.0894666666666667</v>
      </c>
      <c r="F75" s="5">
        <f t="shared" si="3"/>
        <v>44.4943820224719</v>
      </c>
      <c r="G75" s="5"/>
    </row>
    <row r="76" s="1" customFormat="1" ht="15" spans="1:7">
      <c r="A76" s="5" t="s">
        <v>83</v>
      </c>
      <c r="B76" s="7">
        <v>2.031</v>
      </c>
      <c r="C76" s="7">
        <v>1.9067</v>
      </c>
      <c r="D76" s="7">
        <v>2.0297</v>
      </c>
      <c r="E76" s="7">
        <f t="shared" si="4"/>
        <v>1.98913333333333</v>
      </c>
      <c r="F76" s="5">
        <f t="shared" si="3"/>
        <v>1131.68539325843</v>
      </c>
      <c r="G76" s="5"/>
    </row>
    <row r="77" s="1" customFormat="1" ht="15" spans="1:7">
      <c r="A77" s="5" t="s">
        <v>84</v>
      </c>
      <c r="B77" s="7">
        <v>2.2973</v>
      </c>
      <c r="C77" s="7">
        <v>2.3637</v>
      </c>
      <c r="D77" s="7"/>
      <c r="E77" s="7">
        <f t="shared" si="4"/>
        <v>2.3305</v>
      </c>
      <c r="F77" s="5">
        <f t="shared" si="3"/>
        <v>-8.59550561797753</v>
      </c>
      <c r="G77" s="5"/>
    </row>
    <row r="78" s="1" customFormat="1" ht="15" spans="1:7">
      <c r="A78" s="5" t="s">
        <v>85</v>
      </c>
      <c r="B78" s="7">
        <v>2.343</v>
      </c>
      <c r="C78" s="7">
        <v>2.3917</v>
      </c>
      <c r="D78" s="7">
        <v>2.189</v>
      </c>
      <c r="E78" s="7">
        <f t="shared" si="4"/>
        <v>2.3079</v>
      </c>
      <c r="F78" s="5">
        <f t="shared" si="3"/>
        <v>1221.1797752809</v>
      </c>
      <c r="G78" s="5"/>
    </row>
    <row r="79" s="1" customFormat="1" ht="15" spans="1:7">
      <c r="A79" s="5" t="s">
        <v>86</v>
      </c>
      <c r="B79" s="7">
        <v>0.0577</v>
      </c>
      <c r="C79" s="7">
        <v>0.0553</v>
      </c>
      <c r="D79" s="7">
        <v>0.0362</v>
      </c>
      <c r="E79" s="7">
        <f t="shared" si="4"/>
        <v>0.0497333333333333</v>
      </c>
      <c r="F79" s="5">
        <f t="shared" si="3"/>
        <v>11.7415730337079</v>
      </c>
      <c r="G79" s="5"/>
    </row>
    <row r="80" s="1" customFormat="1" ht="15" spans="1:7">
      <c r="A80" s="5" t="s">
        <v>87</v>
      </c>
      <c r="B80" s="7">
        <v>0</v>
      </c>
      <c r="C80" s="7">
        <v>0</v>
      </c>
      <c r="D80" s="7">
        <v>0</v>
      </c>
      <c r="E80" s="7">
        <f t="shared" si="4"/>
        <v>0</v>
      </c>
      <c r="F80" s="5">
        <f t="shared" si="3"/>
        <v>-8.59550561797753</v>
      </c>
      <c r="G80" s="5"/>
    </row>
    <row r="81" s="1" customFormat="1" ht="15" spans="1:7">
      <c r="A81" s="5" t="s">
        <v>88</v>
      </c>
      <c r="B81" s="7">
        <v>0</v>
      </c>
      <c r="C81" s="7">
        <v>0</v>
      </c>
      <c r="D81" s="7">
        <v>0</v>
      </c>
      <c r="E81" s="7">
        <f t="shared" si="4"/>
        <v>0</v>
      </c>
      <c r="F81" s="5">
        <f t="shared" si="3"/>
        <v>-8.59550561797753</v>
      </c>
      <c r="G81" s="5"/>
    </row>
    <row r="82" s="1" customFormat="1" ht="15" spans="1:7">
      <c r="A82" s="5" t="s">
        <v>89</v>
      </c>
      <c r="B82" s="7">
        <v>0.1647</v>
      </c>
      <c r="C82" s="7">
        <v>0.1892</v>
      </c>
      <c r="D82" s="7">
        <v>0.1577</v>
      </c>
      <c r="E82" s="7">
        <f t="shared" si="4"/>
        <v>0.170533333333333</v>
      </c>
      <c r="F82" s="5">
        <f t="shared" si="3"/>
        <v>80</v>
      </c>
      <c r="G82" s="5"/>
    </row>
    <row r="83" s="1" customFormat="1" ht="15" spans="1:7">
      <c r="A83" s="5" t="s">
        <v>90</v>
      </c>
      <c r="B83" s="7">
        <v>0.1705</v>
      </c>
      <c r="C83" s="7">
        <v>0.1192</v>
      </c>
      <c r="D83" s="7">
        <v>0.1567</v>
      </c>
      <c r="E83" s="7">
        <f t="shared" si="4"/>
        <v>0.1488</v>
      </c>
      <c r="F83" s="5">
        <f t="shared" si="3"/>
        <v>79.438202247191</v>
      </c>
      <c r="G83" s="5"/>
    </row>
    <row r="84" s="1" customFormat="1" ht="15" spans="1:7">
      <c r="A84" s="5" t="s">
        <v>91</v>
      </c>
      <c r="B84" s="7">
        <v>0.054</v>
      </c>
      <c r="C84" s="7">
        <v>0.0751</v>
      </c>
      <c r="D84" s="7">
        <v>0.0259</v>
      </c>
      <c r="E84" s="7">
        <f t="shared" si="4"/>
        <v>0.0516666666666667</v>
      </c>
      <c r="F84" s="5">
        <f t="shared" si="3"/>
        <v>5.95505617977528</v>
      </c>
      <c r="G84" s="5"/>
    </row>
    <row r="85" s="1" customFormat="1" ht="15" spans="1:7">
      <c r="A85" s="5" t="s">
        <v>92</v>
      </c>
      <c r="B85" s="7">
        <v>0.0792</v>
      </c>
      <c r="C85" s="7">
        <v>0.0344</v>
      </c>
      <c r="D85" s="7">
        <v>0.0396</v>
      </c>
      <c r="E85" s="7">
        <f t="shared" si="4"/>
        <v>0.0510666666666667</v>
      </c>
      <c r="F85" s="5">
        <f t="shared" si="3"/>
        <v>13.6516853932584</v>
      </c>
      <c r="G85" s="5"/>
    </row>
    <row r="86" s="1" customFormat="1" ht="15" spans="1:7">
      <c r="A86" s="5" t="s">
        <v>93</v>
      </c>
      <c r="B86" s="7">
        <v>0.0468</v>
      </c>
      <c r="C86" s="7">
        <v>0.071</v>
      </c>
      <c r="D86" s="7">
        <v>0.0706</v>
      </c>
      <c r="E86" s="7">
        <f t="shared" si="4"/>
        <v>0.0628</v>
      </c>
      <c r="F86" s="5">
        <f t="shared" si="3"/>
        <v>31.0674157303371</v>
      </c>
      <c r="G86" s="5"/>
    </row>
    <row r="87" s="1" customFormat="1" ht="15" spans="1:7">
      <c r="A87" s="5" t="s">
        <v>94</v>
      </c>
      <c r="B87" s="7">
        <v>0.0526</v>
      </c>
      <c r="C87" s="7"/>
      <c r="D87" s="7">
        <v>0.0288</v>
      </c>
      <c r="E87" s="7">
        <f t="shared" si="4"/>
        <v>0.0407</v>
      </c>
      <c r="F87" s="5">
        <f t="shared" si="3"/>
        <v>7.58426966292135</v>
      </c>
      <c r="G87" s="5"/>
    </row>
    <row r="88" s="1" customFormat="1" ht="15" spans="1:7">
      <c r="A88" s="5" t="s">
        <v>95</v>
      </c>
      <c r="B88" s="7">
        <v>0.0346</v>
      </c>
      <c r="C88" s="7">
        <v>0.0296</v>
      </c>
      <c r="D88" s="7">
        <v>0.0271</v>
      </c>
      <c r="E88" s="7">
        <f t="shared" si="4"/>
        <v>0.0304333333333333</v>
      </c>
      <c r="F88" s="5">
        <f t="shared" si="3"/>
        <v>6.62921348314607</v>
      </c>
      <c r="G88" s="5"/>
    </row>
    <row r="89" s="1" customFormat="1" ht="15" spans="1:7">
      <c r="A89" s="5" t="s">
        <v>96</v>
      </c>
      <c r="B89" s="7">
        <v>1.2234</v>
      </c>
      <c r="C89" s="7">
        <v>1.1658</v>
      </c>
      <c r="D89" s="7">
        <v>1.2226</v>
      </c>
      <c r="E89" s="7">
        <f t="shared" si="4"/>
        <v>1.20393333333333</v>
      </c>
      <c r="F89" s="5">
        <f t="shared" si="3"/>
        <v>678.258426966292</v>
      </c>
      <c r="G89" s="5"/>
    </row>
    <row r="90" s="1" customFormat="1" ht="15" spans="1:7">
      <c r="A90" s="5" t="s">
        <v>97</v>
      </c>
      <c r="B90" s="7">
        <v>0.0719</v>
      </c>
      <c r="C90" s="7">
        <v>0.13</v>
      </c>
      <c r="D90" s="7">
        <v>0.097</v>
      </c>
      <c r="E90" s="7">
        <f t="shared" si="4"/>
        <v>0.0996333333333334</v>
      </c>
      <c r="F90" s="5">
        <f t="shared" si="3"/>
        <v>45.8988764044944</v>
      </c>
      <c r="G90" s="7"/>
    </row>
    <row r="91" s="1" customFormat="1" ht="15" spans="1:7">
      <c r="A91" s="5" t="s">
        <v>98</v>
      </c>
      <c r="B91" s="7">
        <v>0.09</v>
      </c>
      <c r="C91" s="7">
        <v>0.0476</v>
      </c>
      <c r="D91" s="7">
        <v>0.1099</v>
      </c>
      <c r="E91" s="7">
        <f t="shared" si="4"/>
        <v>0.0825</v>
      </c>
      <c r="F91" s="5">
        <f t="shared" si="3"/>
        <v>53.1460674157303</v>
      </c>
      <c r="G91" s="7"/>
    </row>
    <row r="92" s="1" customFormat="1" ht="15" spans="1:7">
      <c r="A92" s="5" t="s">
        <v>99</v>
      </c>
      <c r="B92" s="7">
        <v>2.2667</v>
      </c>
      <c r="C92" s="7">
        <v>2.2139</v>
      </c>
      <c r="D92" s="7">
        <v>2.1382</v>
      </c>
      <c r="E92" s="7">
        <f t="shared" si="4"/>
        <v>2.20626666666667</v>
      </c>
      <c r="F92" s="5">
        <f t="shared" si="3"/>
        <v>1192.6404494382</v>
      </c>
      <c r="G92" s="7"/>
    </row>
    <row r="93" s="1" customFormat="1" ht="15" spans="1:7">
      <c r="A93" s="5" t="s">
        <v>100</v>
      </c>
      <c r="B93" s="7">
        <v>0.3304</v>
      </c>
      <c r="C93" s="7">
        <v>0.2757</v>
      </c>
      <c r="D93" s="7">
        <v>0.2874</v>
      </c>
      <c r="E93" s="7">
        <f t="shared" si="4"/>
        <v>0.297833333333333</v>
      </c>
      <c r="F93" s="5">
        <f t="shared" si="3"/>
        <v>152.865168539326</v>
      </c>
      <c r="G93" s="5"/>
    </row>
    <row r="94" s="1" customFormat="1" ht="15" spans="1:7">
      <c r="A94" s="5" t="s">
        <v>101</v>
      </c>
      <c r="B94" s="7">
        <v>0.0213</v>
      </c>
      <c r="C94" s="7">
        <v>0.0328</v>
      </c>
      <c r="D94" s="7">
        <v>0.0259</v>
      </c>
      <c r="E94" s="7">
        <f t="shared" si="4"/>
        <v>0.0266666666666667</v>
      </c>
      <c r="F94" s="5">
        <f t="shared" si="3"/>
        <v>5.95505617977528</v>
      </c>
      <c r="G94" s="5"/>
    </row>
    <row r="95" s="1" customFormat="1" ht="15" spans="1:7">
      <c r="A95" s="5" t="s">
        <v>102</v>
      </c>
      <c r="B95" s="7">
        <v>0.1427</v>
      </c>
      <c r="C95" s="7">
        <v>0.1474</v>
      </c>
      <c r="D95" s="7">
        <v>0.1294</v>
      </c>
      <c r="E95" s="7">
        <f t="shared" si="4"/>
        <v>0.139833333333333</v>
      </c>
      <c r="F95" s="5">
        <f t="shared" si="3"/>
        <v>64.1011235955056</v>
      </c>
      <c r="G95" s="5"/>
    </row>
    <row r="96" s="1" customFormat="1" ht="15" spans="1:7">
      <c r="A96" s="5" t="s">
        <v>103</v>
      </c>
      <c r="B96" s="7">
        <v>0.0583</v>
      </c>
      <c r="C96" s="7">
        <v>0.074</v>
      </c>
      <c r="D96" s="7">
        <v>0.063</v>
      </c>
      <c r="E96" s="7">
        <f t="shared" si="4"/>
        <v>0.0651</v>
      </c>
      <c r="F96" s="5">
        <f t="shared" si="3"/>
        <v>26.7977528089888</v>
      </c>
      <c r="G96" s="5"/>
    </row>
    <row r="97" s="1" customFormat="1" ht="15" spans="1:7">
      <c r="A97" s="5" t="s">
        <v>104</v>
      </c>
      <c r="B97" s="7">
        <v>0.0808</v>
      </c>
      <c r="C97" s="7">
        <v>0.0736</v>
      </c>
      <c r="D97" s="7">
        <v>0.0775</v>
      </c>
      <c r="E97" s="7">
        <f t="shared" si="4"/>
        <v>0.0773</v>
      </c>
      <c r="F97" s="5">
        <f t="shared" si="3"/>
        <v>34.9438202247191</v>
      </c>
      <c r="G97" s="5"/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</sheetData>
  <mergeCells count="3">
    <mergeCell ref="A5:F5"/>
    <mergeCell ref="B6:E6"/>
    <mergeCell ref="A6:A7"/>
  </mergeCell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topLeftCell="A7" workbookViewId="0">
      <selection activeCell="A1" sqref="$A1:$XFD1048576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43388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119</v>
      </c>
      <c r="B5" s="9"/>
      <c r="C5" s="9"/>
      <c r="D5" s="9"/>
      <c r="E5" s="9"/>
      <c r="F5" s="9"/>
      <c r="G5" s="5"/>
    </row>
    <row r="6" s="2" customFormat="1" ht="15" spans="1:7">
      <c r="A6" s="9" t="s">
        <v>116</v>
      </c>
      <c r="B6" s="10" t="s">
        <v>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0.1987</v>
      </c>
      <c r="C8" s="7">
        <v>0.2008</v>
      </c>
      <c r="D8" s="7">
        <v>0.1476</v>
      </c>
      <c r="E8" s="7">
        <f>AVERAGE(B8:D8)</f>
        <v>0.182366666666667</v>
      </c>
      <c r="F8" s="5">
        <f>STDEV(B8:D8)</f>
        <v>0.030127119565822</v>
      </c>
      <c r="G8" s="5">
        <f>5*(E8-0.0139)/0.012</f>
        <v>70.1944444444444</v>
      </c>
    </row>
    <row r="9" s="2" customFormat="1" ht="15" spans="1:7">
      <c r="A9" s="5" t="s">
        <v>16</v>
      </c>
      <c r="B9" s="7">
        <v>0.3375</v>
      </c>
      <c r="C9" s="7">
        <v>0.2503</v>
      </c>
      <c r="D9" s="7">
        <v>0.248</v>
      </c>
      <c r="E9" s="7">
        <f t="shared" ref="E9:E72" si="0">AVERAGE(B9:D9)</f>
        <v>0.2786</v>
      </c>
      <c r="F9" s="5">
        <f t="shared" ref="F9:F35" si="1">STDEV(B9:D9)</f>
        <v>0.0510218580610311</v>
      </c>
      <c r="G9" s="5">
        <f t="shared" ref="G9:G37" si="2">5*(E9-0.0139)/0.012</f>
        <v>110.291666666667</v>
      </c>
    </row>
    <row r="10" s="2" customFormat="1" ht="15" spans="1:7">
      <c r="A10" s="5" t="s">
        <v>17</v>
      </c>
      <c r="B10" s="7">
        <v>0.0179</v>
      </c>
      <c r="C10" s="7">
        <v>0.0794</v>
      </c>
      <c r="D10" s="7">
        <v>0.0342</v>
      </c>
      <c r="E10" s="7">
        <f t="shared" si="0"/>
        <v>0.0438333333333333</v>
      </c>
      <c r="F10" s="5">
        <f t="shared" si="1"/>
        <v>0.0318616279140494</v>
      </c>
      <c r="G10" s="5">
        <f t="shared" si="2"/>
        <v>12.4722222222222</v>
      </c>
    </row>
    <row r="11" s="2" customFormat="1" ht="15" spans="1:7">
      <c r="A11" s="5" t="s">
        <v>18</v>
      </c>
      <c r="B11" s="7">
        <v>0.0767</v>
      </c>
      <c r="C11" s="7">
        <v>0.0944</v>
      </c>
      <c r="D11" s="7">
        <v>0.082</v>
      </c>
      <c r="E11" s="7">
        <f t="shared" si="0"/>
        <v>0.0843666666666667</v>
      </c>
      <c r="F11" s="5">
        <f t="shared" si="1"/>
        <v>0.00908423542921105</v>
      </c>
      <c r="G11" s="5">
        <f t="shared" si="2"/>
        <v>29.3611111111111</v>
      </c>
    </row>
    <row r="12" s="2" customFormat="1" ht="15" spans="1:7">
      <c r="A12" s="5" t="s">
        <v>19</v>
      </c>
      <c r="B12" s="7">
        <v>0.1747</v>
      </c>
      <c r="C12" s="7">
        <v>0.18</v>
      </c>
      <c r="D12" s="7">
        <v>0.21</v>
      </c>
      <c r="E12" s="7">
        <f t="shared" si="0"/>
        <v>0.188233333333333</v>
      </c>
      <c r="F12" s="5">
        <f t="shared" si="1"/>
        <v>0.0190358433838203</v>
      </c>
      <c r="G12" s="5">
        <f t="shared" si="2"/>
        <v>72.6388888888889</v>
      </c>
    </row>
    <row r="13" s="2" customFormat="1" ht="15" spans="1:7">
      <c r="A13" s="5" t="s">
        <v>20</v>
      </c>
      <c r="B13" s="7">
        <v>0.1054</v>
      </c>
      <c r="C13" s="7">
        <v>0</v>
      </c>
      <c r="D13" s="7">
        <v>0.0703</v>
      </c>
      <c r="E13" s="7">
        <f t="shared" si="0"/>
        <v>0.0585666666666667</v>
      </c>
      <c r="F13" s="5">
        <f t="shared" si="1"/>
        <v>0.0536706934307107</v>
      </c>
      <c r="G13" s="7">
        <f t="shared" si="2"/>
        <v>18.6111111111111</v>
      </c>
    </row>
    <row r="14" s="2" customFormat="1" ht="15" spans="1:7">
      <c r="A14" s="5" t="s">
        <v>21</v>
      </c>
      <c r="B14" s="7">
        <v>0.1841</v>
      </c>
      <c r="C14" s="7">
        <v>0.1899</v>
      </c>
      <c r="D14" s="7">
        <v>0.1233</v>
      </c>
      <c r="E14" s="7">
        <f t="shared" si="0"/>
        <v>0.165766666666667</v>
      </c>
      <c r="F14" s="5">
        <f t="shared" si="1"/>
        <v>0.0368913720717099</v>
      </c>
      <c r="G14" s="5">
        <f t="shared" si="2"/>
        <v>63.2777777777778</v>
      </c>
    </row>
    <row r="15" s="2" customFormat="1" ht="15" spans="1:7">
      <c r="A15" s="5" t="s">
        <v>22</v>
      </c>
      <c r="B15" s="7">
        <v>0.6962</v>
      </c>
      <c r="C15" s="7">
        <v>0.5428</v>
      </c>
      <c r="D15" s="7">
        <v>0.6741</v>
      </c>
      <c r="E15" s="7">
        <f t="shared" si="0"/>
        <v>0.6377</v>
      </c>
      <c r="F15" s="5">
        <f t="shared" si="1"/>
        <v>0.0829253278558488</v>
      </c>
      <c r="G15" s="5">
        <f t="shared" si="2"/>
        <v>259.916666666667</v>
      </c>
    </row>
    <row r="16" s="2" customFormat="1" ht="15" spans="1:7">
      <c r="A16" s="5" t="s">
        <v>23</v>
      </c>
      <c r="B16" s="7">
        <v>0.1007</v>
      </c>
      <c r="C16" s="7">
        <v>0.1537</v>
      </c>
      <c r="D16" s="7">
        <v>0.0948</v>
      </c>
      <c r="E16" s="7">
        <f t="shared" si="0"/>
        <v>0.1164</v>
      </c>
      <c r="F16" s="5">
        <f t="shared" si="1"/>
        <v>0.0324371700368574</v>
      </c>
      <c r="G16" s="7">
        <f t="shared" si="2"/>
        <v>42.7083333333333</v>
      </c>
    </row>
    <row r="17" s="2" customFormat="1" ht="15" spans="1:7">
      <c r="A17" s="5" t="s">
        <v>24</v>
      </c>
      <c r="B17" s="7">
        <v>0.3189</v>
      </c>
      <c r="C17" s="7">
        <v>0.2967</v>
      </c>
      <c r="D17" s="7">
        <v>0.302</v>
      </c>
      <c r="E17" s="7">
        <f t="shared" si="0"/>
        <v>0.305866666666667</v>
      </c>
      <c r="F17" s="5">
        <f t="shared" si="1"/>
        <v>0.0115941076988845</v>
      </c>
      <c r="G17" s="5">
        <f t="shared" si="2"/>
        <v>121.652777777778</v>
      </c>
    </row>
    <row r="18" s="2" customFormat="1" ht="15" spans="1:7">
      <c r="A18" s="5" t="s">
        <v>25</v>
      </c>
      <c r="B18" s="7">
        <v>2.9034</v>
      </c>
      <c r="C18" s="7"/>
      <c r="D18" s="7">
        <v>2.8913</v>
      </c>
      <c r="E18" s="7">
        <f t="shared" si="0"/>
        <v>2.89735</v>
      </c>
      <c r="F18" s="5">
        <f t="shared" si="1"/>
        <v>0.00855599205235707</v>
      </c>
      <c r="G18" s="5">
        <f t="shared" si="2"/>
        <v>1201.4375</v>
      </c>
    </row>
    <row r="19" s="2" customFormat="1" ht="15" spans="1:7">
      <c r="A19" s="5" t="s">
        <v>26</v>
      </c>
      <c r="B19" s="7">
        <v>0.0567</v>
      </c>
      <c r="C19" s="7">
        <v>0.0889</v>
      </c>
      <c r="D19" s="7">
        <v>0.1399</v>
      </c>
      <c r="E19" s="7">
        <f t="shared" si="0"/>
        <v>0.0951666666666667</v>
      </c>
      <c r="F19" s="5">
        <f t="shared" si="1"/>
        <v>0.0419525128369366</v>
      </c>
      <c r="G19" s="7">
        <f t="shared" si="2"/>
        <v>33.8611111111111</v>
      </c>
    </row>
    <row r="20" s="2" customFormat="1" ht="15" spans="1:7">
      <c r="A20" s="5" t="s">
        <v>27</v>
      </c>
      <c r="B20" s="7">
        <v>0.0319</v>
      </c>
      <c r="C20" s="7">
        <v>0.0862</v>
      </c>
      <c r="D20" s="7">
        <v>0.0696</v>
      </c>
      <c r="E20" s="7">
        <f t="shared" si="0"/>
        <v>0.0625666666666667</v>
      </c>
      <c r="F20" s="5">
        <f t="shared" si="1"/>
        <v>0.0278248689724378</v>
      </c>
      <c r="G20" s="5">
        <f t="shared" si="2"/>
        <v>20.2777777777778</v>
      </c>
    </row>
    <row r="21" s="2" customFormat="1" ht="15" spans="1:7">
      <c r="A21" s="5" t="s">
        <v>28</v>
      </c>
      <c r="B21" s="7">
        <v>0.059</v>
      </c>
      <c r="C21" s="7">
        <v>0.1023</v>
      </c>
      <c r="D21" s="7">
        <v>0.0957</v>
      </c>
      <c r="E21" s="7">
        <f t="shared" si="0"/>
        <v>0.0856666666666667</v>
      </c>
      <c r="F21" s="5">
        <f t="shared" si="1"/>
        <v>0.0233285947569358</v>
      </c>
      <c r="G21" s="5">
        <f t="shared" si="2"/>
        <v>29.9027777777778</v>
      </c>
    </row>
    <row r="22" s="2" customFormat="1" ht="15" spans="1:7">
      <c r="A22" s="5" t="s">
        <v>29</v>
      </c>
      <c r="B22" s="7">
        <v>0.166</v>
      </c>
      <c r="C22" s="7">
        <v>0.2322</v>
      </c>
      <c r="D22" s="7">
        <v>0.1927</v>
      </c>
      <c r="E22" s="7">
        <f t="shared" si="0"/>
        <v>0.196966666666667</v>
      </c>
      <c r="F22" s="5">
        <f t="shared" si="1"/>
        <v>0.033305605133871</v>
      </c>
      <c r="G22" s="5">
        <f t="shared" si="2"/>
        <v>76.2777777777778</v>
      </c>
    </row>
    <row r="23" s="2" customFormat="1" ht="15" spans="1:7">
      <c r="A23" s="5" t="s">
        <v>30</v>
      </c>
      <c r="B23" s="7"/>
      <c r="C23" s="7">
        <v>0.3879</v>
      </c>
      <c r="D23" s="7">
        <v>0.4493</v>
      </c>
      <c r="E23" s="7">
        <f t="shared" si="0"/>
        <v>0.4186</v>
      </c>
      <c r="F23" s="5">
        <f t="shared" si="1"/>
        <v>0.043416356364854</v>
      </c>
      <c r="G23" s="5">
        <f t="shared" si="2"/>
        <v>168.625</v>
      </c>
    </row>
    <row r="24" s="2" customFormat="1" ht="15" spans="1:7">
      <c r="A24" s="5" t="s">
        <v>31</v>
      </c>
      <c r="B24" s="7">
        <v>0.0492</v>
      </c>
      <c r="C24" s="7">
        <v>0.1393</v>
      </c>
      <c r="D24" s="7">
        <v>0.113</v>
      </c>
      <c r="E24" s="7">
        <f t="shared" si="0"/>
        <v>0.1005</v>
      </c>
      <c r="F24" s="5">
        <f t="shared" si="1"/>
        <v>0.0463323860814442</v>
      </c>
      <c r="G24" s="5">
        <f t="shared" si="2"/>
        <v>36.0833333333333</v>
      </c>
    </row>
    <row r="25" s="2" customFormat="1" ht="15" spans="1:7">
      <c r="A25" s="5" t="s">
        <v>32</v>
      </c>
      <c r="B25" s="7">
        <v>0.1179</v>
      </c>
      <c r="C25" s="7">
        <v>0.1037</v>
      </c>
      <c r="D25" s="7">
        <v>0.1128</v>
      </c>
      <c r="E25" s="7">
        <f t="shared" si="0"/>
        <v>0.111466666666667</v>
      </c>
      <c r="F25" s="5">
        <f t="shared" si="1"/>
        <v>0.00719328390468035</v>
      </c>
      <c r="G25" s="5">
        <f t="shared" si="2"/>
        <v>40.6527777777778</v>
      </c>
    </row>
    <row r="26" s="2" customFormat="1" ht="15" spans="1:7">
      <c r="A26" s="5" t="s">
        <v>33</v>
      </c>
      <c r="B26" s="7">
        <v>0.043</v>
      </c>
      <c r="C26" s="7">
        <v>0.0993</v>
      </c>
      <c r="D26" s="7">
        <v>0.0767</v>
      </c>
      <c r="E26" s="7">
        <f t="shared" si="0"/>
        <v>0.073</v>
      </c>
      <c r="F26" s="5">
        <f t="shared" si="1"/>
        <v>0.0283317842713797</v>
      </c>
      <c r="G26" s="5">
        <f t="shared" si="2"/>
        <v>24.625</v>
      </c>
    </row>
    <row r="27" s="2" customFormat="1" ht="15" spans="1:7">
      <c r="A27" s="5" t="s">
        <v>34</v>
      </c>
      <c r="B27" s="7">
        <v>0.0306</v>
      </c>
      <c r="C27" s="7">
        <v>0.0514</v>
      </c>
      <c r="D27" s="7">
        <v>0.0864</v>
      </c>
      <c r="E27" s="7">
        <f t="shared" si="0"/>
        <v>0.0561333333333333</v>
      </c>
      <c r="F27" s="5">
        <f t="shared" si="1"/>
        <v>0.0281995271827975</v>
      </c>
      <c r="G27" s="7">
        <f t="shared" si="2"/>
        <v>17.5972222222222</v>
      </c>
    </row>
    <row r="28" s="2" customFormat="1" ht="15" spans="1:7">
      <c r="A28" s="5" t="s">
        <v>35</v>
      </c>
      <c r="B28" s="7">
        <v>0.0935</v>
      </c>
      <c r="C28" s="7">
        <v>0.0879</v>
      </c>
      <c r="D28" s="7">
        <v>0.1023</v>
      </c>
      <c r="E28" s="7">
        <f t="shared" si="0"/>
        <v>0.0945666666666667</v>
      </c>
      <c r="F28" s="5">
        <f t="shared" si="1"/>
        <v>0.00725901738070197</v>
      </c>
      <c r="G28" s="5">
        <f t="shared" si="2"/>
        <v>33.6111111111111</v>
      </c>
    </row>
    <row r="29" s="2" customFormat="1" ht="15" spans="1:7">
      <c r="A29" s="5" t="s">
        <v>36</v>
      </c>
      <c r="B29" s="7">
        <v>0.0517</v>
      </c>
      <c r="C29" s="7">
        <v>0.0547</v>
      </c>
      <c r="D29" s="7">
        <v>0.035</v>
      </c>
      <c r="E29" s="7">
        <f t="shared" si="0"/>
        <v>0.0471333333333333</v>
      </c>
      <c r="F29" s="5">
        <f t="shared" si="1"/>
        <v>0.0106142985323258</v>
      </c>
      <c r="G29" s="5">
        <f t="shared" si="2"/>
        <v>13.8472222222222</v>
      </c>
    </row>
    <row r="30" s="2" customFormat="1" ht="15" spans="1:7">
      <c r="A30" s="5" t="s">
        <v>37</v>
      </c>
      <c r="B30" s="7">
        <v>0.1613</v>
      </c>
      <c r="C30" s="7">
        <v>0.2122</v>
      </c>
      <c r="D30" s="7">
        <v>0.1541</v>
      </c>
      <c r="E30" s="7">
        <f t="shared" si="0"/>
        <v>0.175866666666667</v>
      </c>
      <c r="F30" s="5">
        <f t="shared" si="1"/>
        <v>0.0316708593715632</v>
      </c>
      <c r="G30" s="5">
        <f t="shared" si="2"/>
        <v>67.4861111111111</v>
      </c>
    </row>
    <row r="31" s="2" customFormat="1" ht="15" spans="1:7">
      <c r="A31" s="5" t="s">
        <v>38</v>
      </c>
      <c r="B31" s="7">
        <v>0.0722</v>
      </c>
      <c r="C31" s="7">
        <v>0.0287</v>
      </c>
      <c r="D31" s="7">
        <v>0.0642</v>
      </c>
      <c r="E31" s="7">
        <f t="shared" si="0"/>
        <v>0.0550333333333333</v>
      </c>
      <c r="F31" s="5">
        <f t="shared" si="1"/>
        <v>0.0231534734615205</v>
      </c>
      <c r="G31" s="5">
        <f t="shared" si="2"/>
        <v>17.1388888888889</v>
      </c>
    </row>
    <row r="32" s="2" customFormat="1" ht="15" spans="1:7">
      <c r="A32" s="5" t="s">
        <v>39</v>
      </c>
      <c r="B32" s="7">
        <v>0.0525</v>
      </c>
      <c r="C32" s="7">
        <v>0.0585</v>
      </c>
      <c r="D32" s="7">
        <v>0.0702</v>
      </c>
      <c r="E32" s="7">
        <f t="shared" si="0"/>
        <v>0.0604</v>
      </c>
      <c r="F32" s="5">
        <f t="shared" si="1"/>
        <v>0.00900166651237425</v>
      </c>
      <c r="G32" s="5">
        <f t="shared" si="2"/>
        <v>19.375</v>
      </c>
    </row>
    <row r="33" s="2" customFormat="1" ht="15" spans="1:7">
      <c r="A33" s="5" t="s">
        <v>40</v>
      </c>
      <c r="B33" s="7">
        <v>0.1992</v>
      </c>
      <c r="C33" s="7">
        <v>0.1262</v>
      </c>
      <c r="D33" s="7">
        <v>0.1446</v>
      </c>
      <c r="E33" s="7">
        <f t="shared" si="0"/>
        <v>0.156666666666667</v>
      </c>
      <c r="F33" s="5">
        <f t="shared" si="1"/>
        <v>0.0379664764408462</v>
      </c>
      <c r="G33" s="5">
        <f t="shared" si="2"/>
        <v>59.4861111111111</v>
      </c>
    </row>
    <row r="34" s="2" customFormat="1" ht="15" spans="1:7">
      <c r="A34" s="5" t="s">
        <v>41</v>
      </c>
      <c r="B34" s="7">
        <v>0.1349</v>
      </c>
      <c r="C34" s="7">
        <v>0.1071</v>
      </c>
      <c r="D34" s="7">
        <v>0.108</v>
      </c>
      <c r="E34" s="7">
        <f t="shared" si="0"/>
        <v>0.116666666666667</v>
      </c>
      <c r="F34" s="5">
        <f t="shared" si="1"/>
        <v>0.015796940632076</v>
      </c>
      <c r="G34" s="5">
        <f t="shared" si="2"/>
        <v>42.8194444444444</v>
      </c>
    </row>
    <row r="35" s="2" customFormat="1" ht="15" spans="1:7">
      <c r="A35" s="5" t="s">
        <v>42</v>
      </c>
      <c r="B35" s="7">
        <v>0.1042</v>
      </c>
      <c r="C35" s="7">
        <v>0.0801</v>
      </c>
      <c r="D35" s="7">
        <v>0.0366</v>
      </c>
      <c r="E35" s="7">
        <f t="shared" si="0"/>
        <v>0.0736333333333333</v>
      </c>
      <c r="F35" s="5">
        <f t="shared" si="1"/>
        <v>0.0342608133781633</v>
      </c>
      <c r="G35" s="5">
        <f t="shared" si="2"/>
        <v>24.8888888888889</v>
      </c>
    </row>
    <row r="36" s="2" customFormat="1" ht="15" spans="1:7">
      <c r="A36" s="5" t="s">
        <v>43</v>
      </c>
      <c r="B36" s="7">
        <v>0.1401</v>
      </c>
      <c r="C36" s="7">
        <v>0.1097</v>
      </c>
      <c r="D36" s="7">
        <v>0.152</v>
      </c>
      <c r="E36" s="7">
        <f t="shared" si="0"/>
        <v>0.133933333333333</v>
      </c>
      <c r="F36" s="5">
        <f t="shared" ref="F36:F40" si="3">_xlfn.STDEV.S(B36:D36)</f>
        <v>0.0218138335313473</v>
      </c>
      <c r="G36" s="5">
        <f t="shared" si="2"/>
        <v>50.0138888888889</v>
      </c>
    </row>
    <row r="37" s="2" customFormat="1" ht="15" spans="1:7">
      <c r="A37" s="5" t="s">
        <v>44</v>
      </c>
      <c r="B37" s="7">
        <v>0.0577</v>
      </c>
      <c r="C37" s="7">
        <v>0.0794</v>
      </c>
      <c r="D37" s="7">
        <v>0.0497</v>
      </c>
      <c r="E37" s="7">
        <f t="shared" si="0"/>
        <v>0.0622666666666667</v>
      </c>
      <c r="F37" s="5">
        <f t="shared" si="3"/>
        <v>0.0153676066234574</v>
      </c>
      <c r="G37" s="5">
        <f t="shared" si="2"/>
        <v>20.1527777777778</v>
      </c>
    </row>
    <row r="38" s="2" customFormat="1" ht="15" spans="1:7">
      <c r="A38" s="5" t="s">
        <v>45</v>
      </c>
      <c r="B38" s="7">
        <v>0.4452</v>
      </c>
      <c r="C38" s="7">
        <v>0.4074</v>
      </c>
      <c r="D38" s="7">
        <v>0.3971</v>
      </c>
      <c r="E38" s="7">
        <f t="shared" si="0"/>
        <v>0.416566666666667</v>
      </c>
      <c r="F38" s="5">
        <f t="shared" si="3"/>
        <v>0.0253263367531377</v>
      </c>
      <c r="G38" s="5">
        <f>5*(E38-0.0513)/0.0156</f>
        <v>117.07264957265</v>
      </c>
    </row>
    <row r="39" s="2" customFormat="1" ht="15" spans="1:7">
      <c r="A39" s="5" t="s">
        <v>46</v>
      </c>
      <c r="B39" s="7">
        <v>0.1065</v>
      </c>
      <c r="C39" s="7">
        <v>0.1128</v>
      </c>
      <c r="D39" s="7">
        <v>0.1117</v>
      </c>
      <c r="E39" s="7">
        <f t="shared" si="0"/>
        <v>0.110333333333333</v>
      </c>
      <c r="F39" s="5">
        <f t="shared" si="3"/>
        <v>0.00336501609703926</v>
      </c>
      <c r="G39" s="5">
        <f t="shared" ref="G39:G67" si="4">5*(E39-0.0513)/0.0156</f>
        <v>18.9209401709402</v>
      </c>
    </row>
    <row r="40" s="2" customFormat="1" ht="15" spans="1:7">
      <c r="A40" s="5" t="s">
        <v>47</v>
      </c>
      <c r="B40" s="7">
        <v>0.1583</v>
      </c>
      <c r="C40" s="7">
        <v>0.1885</v>
      </c>
      <c r="D40" s="7">
        <v>0.2466</v>
      </c>
      <c r="E40" s="7">
        <f t="shared" si="0"/>
        <v>0.1978</v>
      </c>
      <c r="F40" s="5">
        <f t="shared" si="3"/>
        <v>0.0448786140605968</v>
      </c>
      <c r="G40" s="5">
        <f t="shared" si="4"/>
        <v>46.9551282051282</v>
      </c>
    </row>
    <row r="41" s="2" customFormat="1" ht="15" spans="1:7">
      <c r="A41" s="5" t="s">
        <v>48</v>
      </c>
      <c r="B41" s="7">
        <v>0.205</v>
      </c>
      <c r="C41" s="7">
        <v>0.1558</v>
      </c>
      <c r="D41" s="7">
        <v>0.1837</v>
      </c>
      <c r="E41" s="7">
        <f t="shared" si="0"/>
        <v>0.1815</v>
      </c>
      <c r="F41" s="5">
        <f t="shared" ref="F41:F72" si="5">_xlfn.STDEV.S(B41:D41)</f>
        <v>0.0246736701769315</v>
      </c>
      <c r="G41" s="5">
        <f t="shared" si="4"/>
        <v>41.7307692307692</v>
      </c>
    </row>
    <row r="42" s="2" customFormat="1" ht="15" spans="1:7">
      <c r="A42" s="5" t="s">
        <v>49</v>
      </c>
      <c r="B42" s="7">
        <v>0.1086</v>
      </c>
      <c r="C42" s="7">
        <v>0.1214</v>
      </c>
      <c r="D42" s="7">
        <v>0.0944</v>
      </c>
      <c r="E42" s="7">
        <f t="shared" si="0"/>
        <v>0.108133333333333</v>
      </c>
      <c r="F42" s="5">
        <f t="shared" si="5"/>
        <v>0.0135060480279515</v>
      </c>
      <c r="G42" s="5">
        <f t="shared" si="4"/>
        <v>18.215811965812</v>
      </c>
    </row>
    <row r="43" s="2" customFormat="1" ht="15" spans="1:7">
      <c r="A43" s="5" t="s">
        <v>50</v>
      </c>
      <c r="B43" s="7">
        <v>0.1474</v>
      </c>
      <c r="C43" s="7">
        <v>0.1411</v>
      </c>
      <c r="D43" s="7">
        <v>0.1353</v>
      </c>
      <c r="E43" s="7">
        <f t="shared" si="0"/>
        <v>0.141266666666667</v>
      </c>
      <c r="F43" s="5">
        <f t="shared" si="5"/>
        <v>0.00605172151815773</v>
      </c>
      <c r="G43" s="5">
        <f t="shared" si="4"/>
        <v>28.8354700854701</v>
      </c>
    </row>
    <row r="44" s="2" customFormat="1" ht="15" spans="1:7">
      <c r="A44" s="5" t="s">
        <v>51</v>
      </c>
      <c r="B44" s="7">
        <v>0.206</v>
      </c>
      <c r="C44" s="7">
        <v>0.2737</v>
      </c>
      <c r="D44" s="7">
        <v>0.262</v>
      </c>
      <c r="E44" s="7">
        <f t="shared" si="0"/>
        <v>0.247233333333333</v>
      </c>
      <c r="F44" s="5">
        <f t="shared" si="5"/>
        <v>0.0361851258576412</v>
      </c>
      <c r="G44" s="5">
        <f t="shared" si="4"/>
        <v>62.7991452991453</v>
      </c>
    </row>
    <row r="45" s="2" customFormat="1" ht="15" spans="1:7">
      <c r="A45" s="5" t="s">
        <v>52</v>
      </c>
      <c r="B45" s="7">
        <v>0.2754</v>
      </c>
      <c r="C45" s="7">
        <v>0.2359</v>
      </c>
      <c r="D45" s="7">
        <v>0.2999</v>
      </c>
      <c r="E45" s="7">
        <f t="shared" si="0"/>
        <v>0.2704</v>
      </c>
      <c r="F45" s="5">
        <f t="shared" si="5"/>
        <v>0.0322916397849351</v>
      </c>
      <c r="G45" s="5">
        <f t="shared" si="4"/>
        <v>70.224358974359</v>
      </c>
    </row>
    <row r="46" s="2" customFormat="1" ht="15" spans="1:7">
      <c r="A46" s="5" t="s">
        <v>53</v>
      </c>
      <c r="B46" s="7">
        <v>0.2916</v>
      </c>
      <c r="C46" s="7">
        <v>0.3473</v>
      </c>
      <c r="D46" s="7">
        <v>0.2602</v>
      </c>
      <c r="E46" s="7">
        <f t="shared" si="0"/>
        <v>0.2997</v>
      </c>
      <c r="F46" s="5">
        <f t="shared" si="5"/>
        <v>0.0441113364114034</v>
      </c>
      <c r="G46" s="5">
        <f t="shared" si="4"/>
        <v>79.6153846153846</v>
      </c>
    </row>
    <row r="47" s="2" customFormat="1" ht="15" spans="1:7">
      <c r="A47" s="5" t="s">
        <v>54</v>
      </c>
      <c r="B47" s="7">
        <v>0.2429</v>
      </c>
      <c r="C47" s="7">
        <v>0.1567</v>
      </c>
      <c r="D47" s="7">
        <v>0.2255</v>
      </c>
      <c r="E47" s="7">
        <f t="shared" si="0"/>
        <v>0.208366666666667</v>
      </c>
      <c r="F47" s="5">
        <f t="shared" si="5"/>
        <v>0.0455825990190701</v>
      </c>
      <c r="G47" s="5">
        <f t="shared" si="4"/>
        <v>50.3418803418803</v>
      </c>
    </row>
    <row r="48" s="2" customFormat="1" ht="15" spans="1:7">
      <c r="A48" s="5" t="s">
        <v>55</v>
      </c>
      <c r="B48" s="7">
        <v>1.9064</v>
      </c>
      <c r="C48" s="7">
        <v>2.0151</v>
      </c>
      <c r="D48" s="7"/>
      <c r="E48" s="7">
        <f t="shared" si="0"/>
        <v>1.96075</v>
      </c>
      <c r="F48" s="5">
        <f>STDEV(B48:D48)</f>
        <v>0.0768625071149776</v>
      </c>
      <c r="G48" s="5">
        <f t="shared" si="4"/>
        <v>612.003205128205</v>
      </c>
    </row>
    <row r="49" s="2" customFormat="1" ht="15" spans="1:7">
      <c r="A49" s="5" t="s">
        <v>56</v>
      </c>
      <c r="B49" s="7">
        <v>0.1638</v>
      </c>
      <c r="C49" s="7">
        <v>0.1134</v>
      </c>
      <c r="D49" s="7">
        <v>0.1567</v>
      </c>
      <c r="E49" s="7">
        <f t="shared" si="0"/>
        <v>0.144633333333333</v>
      </c>
      <c r="F49" s="5">
        <f t="shared" si="5"/>
        <v>0.0272808235457314</v>
      </c>
      <c r="G49" s="5">
        <f t="shared" si="4"/>
        <v>29.9145299145299</v>
      </c>
    </row>
    <row r="50" s="2" customFormat="1" ht="15" spans="1:7">
      <c r="A50" s="5" t="s">
        <v>57</v>
      </c>
      <c r="B50" s="7">
        <v>0.0968</v>
      </c>
      <c r="C50" s="7">
        <v>0.1048</v>
      </c>
      <c r="D50" s="7">
        <v>0.1533</v>
      </c>
      <c r="E50" s="7">
        <f t="shared" si="0"/>
        <v>0.1183</v>
      </c>
      <c r="F50" s="5">
        <f t="shared" si="5"/>
        <v>0.0305736814924209</v>
      </c>
      <c r="G50" s="5">
        <f t="shared" si="4"/>
        <v>21.474358974359</v>
      </c>
    </row>
    <row r="51" s="2" customFormat="1" ht="15" spans="1:7">
      <c r="A51" s="5" t="s">
        <v>58</v>
      </c>
      <c r="B51" s="7">
        <v>0.229</v>
      </c>
      <c r="C51" s="7">
        <v>0.1692</v>
      </c>
      <c r="D51" s="7">
        <v>0.2036</v>
      </c>
      <c r="E51" s="7">
        <f t="shared" si="0"/>
        <v>0.2006</v>
      </c>
      <c r="F51" s="5">
        <f t="shared" si="5"/>
        <v>0.0300126639937211</v>
      </c>
      <c r="G51" s="5">
        <f t="shared" si="4"/>
        <v>47.8525641025641</v>
      </c>
    </row>
    <row r="52" s="2" customFormat="1" ht="15" spans="1:7">
      <c r="A52" s="5" t="s">
        <v>59</v>
      </c>
      <c r="B52" s="7">
        <v>0.1866</v>
      </c>
      <c r="C52" s="7">
        <v>0.1989</v>
      </c>
      <c r="D52" s="7">
        <v>0.208</v>
      </c>
      <c r="E52" s="7">
        <f t="shared" si="0"/>
        <v>0.197833333333333</v>
      </c>
      <c r="F52" s="5">
        <f t="shared" si="5"/>
        <v>0.0107398013637745</v>
      </c>
      <c r="G52" s="5">
        <f t="shared" si="4"/>
        <v>46.965811965812</v>
      </c>
    </row>
    <row r="53" s="2" customFormat="1" ht="15" spans="1:7">
      <c r="A53" s="5" t="s">
        <v>60</v>
      </c>
      <c r="B53" s="7">
        <v>0.2687</v>
      </c>
      <c r="C53" s="7">
        <v>0.1996</v>
      </c>
      <c r="D53" s="7">
        <v>0.3093</v>
      </c>
      <c r="E53" s="7">
        <f t="shared" si="0"/>
        <v>0.2592</v>
      </c>
      <c r="F53" s="5">
        <f t="shared" si="5"/>
        <v>0.0554635916615576</v>
      </c>
      <c r="G53" s="5">
        <f t="shared" si="4"/>
        <v>66.6346153846154</v>
      </c>
    </row>
    <row r="54" s="2" customFormat="1" ht="15" spans="1:7">
      <c r="A54" s="5" t="s">
        <v>61</v>
      </c>
      <c r="B54" s="7"/>
      <c r="C54" s="7">
        <v>2.686</v>
      </c>
      <c r="D54" s="7">
        <v>2.8648</v>
      </c>
      <c r="E54" s="7">
        <f t="shared" si="0"/>
        <v>2.7754</v>
      </c>
      <c r="F54" s="5">
        <f>STDEV(B54:D54)</f>
        <v>0.126430692476155</v>
      </c>
      <c r="G54" s="5">
        <f t="shared" si="4"/>
        <v>873.108974358974</v>
      </c>
    </row>
    <row r="55" s="2" customFormat="1" ht="15" spans="1:7">
      <c r="A55" s="5" t="s">
        <v>62</v>
      </c>
      <c r="B55" s="7">
        <v>0.0141</v>
      </c>
      <c r="C55" s="7">
        <v>0.0121</v>
      </c>
      <c r="D55" s="7">
        <v>0.012</v>
      </c>
      <c r="E55" s="7">
        <f t="shared" si="0"/>
        <v>0.0127333333333333</v>
      </c>
      <c r="F55" s="5">
        <f t="shared" si="5"/>
        <v>0.00118462370959446</v>
      </c>
      <c r="G55" s="5">
        <f t="shared" si="4"/>
        <v>-12.3611111111111</v>
      </c>
    </row>
    <row r="56" s="2" customFormat="1" ht="15" spans="1:7">
      <c r="A56" s="5" t="s">
        <v>63</v>
      </c>
      <c r="B56" s="7">
        <v>0.1612</v>
      </c>
      <c r="C56" s="7">
        <v>0.1708</v>
      </c>
      <c r="D56" s="7">
        <v>0.1434</v>
      </c>
      <c r="E56" s="7">
        <f t="shared" si="0"/>
        <v>0.158466666666667</v>
      </c>
      <c r="F56" s="5">
        <f t="shared" si="5"/>
        <v>0.0139029972787645</v>
      </c>
      <c r="G56" s="5">
        <f t="shared" si="4"/>
        <v>34.3482905982906</v>
      </c>
    </row>
    <row r="57" s="2" customFormat="1" ht="15" spans="1:7">
      <c r="A57" s="5" t="s">
        <v>64</v>
      </c>
      <c r="B57" s="7">
        <v>0.0105</v>
      </c>
      <c r="C57" s="7">
        <v>0.0113</v>
      </c>
      <c r="D57" s="7">
        <v>0.0158</v>
      </c>
      <c r="E57" s="7">
        <f t="shared" si="0"/>
        <v>0.0125333333333333</v>
      </c>
      <c r="F57" s="5">
        <f t="shared" si="5"/>
        <v>0.00285715476187996</v>
      </c>
      <c r="G57" s="5">
        <f t="shared" si="4"/>
        <v>-12.4252136752137</v>
      </c>
    </row>
    <row r="58" s="2" customFormat="1" ht="15" spans="1:7">
      <c r="A58" s="5" t="s">
        <v>65</v>
      </c>
      <c r="B58" s="7">
        <v>0.0543</v>
      </c>
      <c r="C58" s="7">
        <v>0.1344</v>
      </c>
      <c r="D58" s="7">
        <v>0.0699</v>
      </c>
      <c r="E58" s="7">
        <f t="shared" si="0"/>
        <v>0.0862</v>
      </c>
      <c r="F58" s="5">
        <f t="shared" si="5"/>
        <v>0.0424649267042815</v>
      </c>
      <c r="G58" s="7">
        <f t="shared" si="4"/>
        <v>11.1858974358974</v>
      </c>
    </row>
    <row r="59" s="2" customFormat="1" ht="15" spans="1:7">
      <c r="A59" s="5" t="s">
        <v>66</v>
      </c>
      <c r="B59" s="7">
        <v>0.1205</v>
      </c>
      <c r="C59" s="7">
        <v>0.1078</v>
      </c>
      <c r="D59" s="7">
        <v>0.1255</v>
      </c>
      <c r="E59" s="7">
        <f t="shared" si="0"/>
        <v>0.117933333333333</v>
      </c>
      <c r="F59" s="5">
        <f t="shared" si="5"/>
        <v>0.00912487442835973</v>
      </c>
      <c r="G59" s="5">
        <f t="shared" si="4"/>
        <v>21.3568376068376</v>
      </c>
    </row>
    <row r="60" s="2" customFormat="1" ht="15" spans="1:7">
      <c r="A60" s="5" t="s">
        <v>67</v>
      </c>
      <c r="B60" s="7">
        <v>0.1964</v>
      </c>
      <c r="C60" s="7">
        <v>0.2617</v>
      </c>
      <c r="D60" s="7">
        <v>0.2602</v>
      </c>
      <c r="E60" s="7">
        <f t="shared" si="0"/>
        <v>0.239433333333333</v>
      </c>
      <c r="F60" s="5">
        <f t="shared" si="5"/>
        <v>0.0372755058092219</v>
      </c>
      <c r="G60" s="7">
        <f t="shared" si="4"/>
        <v>60.2991452991453</v>
      </c>
    </row>
    <row r="61" s="2" customFormat="1" ht="15" spans="1:7">
      <c r="A61" s="5" t="s">
        <v>68</v>
      </c>
      <c r="B61" s="7">
        <v>0.2275</v>
      </c>
      <c r="C61" s="7">
        <v>0.2052</v>
      </c>
      <c r="D61" s="7">
        <v>0.2325</v>
      </c>
      <c r="E61" s="7">
        <f t="shared" si="0"/>
        <v>0.221733333333333</v>
      </c>
      <c r="F61" s="5">
        <f t="shared" si="5"/>
        <v>0.0145349005271221</v>
      </c>
      <c r="G61" s="5">
        <f t="shared" si="4"/>
        <v>54.6260683760684</v>
      </c>
    </row>
    <row r="62" s="2" customFormat="1" ht="15" spans="1:7">
      <c r="A62" s="5" t="s">
        <v>69</v>
      </c>
      <c r="B62" s="7">
        <v>0.0822</v>
      </c>
      <c r="C62" s="7">
        <v>0.1105</v>
      </c>
      <c r="D62" s="7">
        <v>0.0755</v>
      </c>
      <c r="E62" s="7">
        <f t="shared" si="0"/>
        <v>0.0894</v>
      </c>
      <c r="F62" s="5">
        <f t="shared" si="5"/>
        <v>0.0185776747737708</v>
      </c>
      <c r="G62" s="5">
        <f t="shared" si="4"/>
        <v>12.2115384615385</v>
      </c>
    </row>
    <row r="63" s="2" customFormat="1" ht="15" spans="1:7">
      <c r="A63" s="5" t="s">
        <v>70</v>
      </c>
      <c r="B63" s="7">
        <v>0.1739</v>
      </c>
      <c r="C63" s="7">
        <v>0.1238</v>
      </c>
      <c r="D63" s="7">
        <v>0.1676</v>
      </c>
      <c r="E63" s="7">
        <f t="shared" si="0"/>
        <v>0.1551</v>
      </c>
      <c r="F63" s="5">
        <f t="shared" si="5"/>
        <v>0.0272890087764287</v>
      </c>
      <c r="G63" s="5">
        <f t="shared" si="4"/>
        <v>33.2692307692308</v>
      </c>
    </row>
    <row r="64" s="2" customFormat="1" ht="15" spans="1:7">
      <c r="A64" s="5" t="s">
        <v>71</v>
      </c>
      <c r="B64" s="7">
        <v>0.1187</v>
      </c>
      <c r="C64" s="7">
        <v>0.0865</v>
      </c>
      <c r="D64" s="7">
        <v>0.0691</v>
      </c>
      <c r="E64" s="7">
        <f t="shared" si="0"/>
        <v>0.0914333333333333</v>
      </c>
      <c r="F64" s="5">
        <f t="shared" si="5"/>
        <v>0.025165320052273</v>
      </c>
      <c r="G64" s="5">
        <f t="shared" si="4"/>
        <v>12.8632478632479</v>
      </c>
    </row>
    <row r="65" s="2" customFormat="1" ht="15" spans="1:7">
      <c r="A65" s="5" t="s">
        <v>72</v>
      </c>
      <c r="B65" s="7">
        <v>0.1982</v>
      </c>
      <c r="C65" s="7">
        <v>0.1695</v>
      </c>
      <c r="D65" s="7">
        <v>0.1492</v>
      </c>
      <c r="E65" s="7">
        <f t="shared" si="0"/>
        <v>0.1723</v>
      </c>
      <c r="F65" s="5">
        <f t="shared" si="5"/>
        <v>0.0246197075530966</v>
      </c>
      <c r="G65" s="5">
        <f t="shared" si="4"/>
        <v>38.7820512820513</v>
      </c>
    </row>
    <row r="66" s="2" customFormat="1" ht="15" spans="1:7">
      <c r="A66" s="5" t="s">
        <v>73</v>
      </c>
      <c r="B66" s="7">
        <v>0.0078</v>
      </c>
      <c r="C66" s="7">
        <v>0.0121</v>
      </c>
      <c r="D66" s="7">
        <v>0.0123</v>
      </c>
      <c r="E66" s="7">
        <f t="shared" si="0"/>
        <v>0.0107333333333333</v>
      </c>
      <c r="F66" s="5">
        <f t="shared" si="5"/>
        <v>0.00254230866208911</v>
      </c>
      <c r="G66" s="7">
        <f t="shared" si="4"/>
        <v>-13.0021367521368</v>
      </c>
    </row>
    <row r="67" s="2" customFormat="1" ht="15" spans="1:7">
      <c r="A67" s="5" t="s">
        <v>74</v>
      </c>
      <c r="B67" s="7">
        <v>2.4372</v>
      </c>
      <c r="C67" s="7">
        <v>2.7272</v>
      </c>
      <c r="D67" s="7">
        <v>2.7146</v>
      </c>
      <c r="E67" s="7">
        <f t="shared" si="0"/>
        <v>2.62633333333333</v>
      </c>
      <c r="F67" s="5">
        <f t="shared" si="5"/>
        <v>0.163915384675549</v>
      </c>
      <c r="G67" s="5">
        <f t="shared" si="4"/>
        <v>825.331196581197</v>
      </c>
    </row>
    <row r="68" s="1" customFormat="1" ht="15" spans="1:7">
      <c r="A68" s="5" t="s">
        <v>75</v>
      </c>
      <c r="B68" s="7">
        <v>0.2526</v>
      </c>
      <c r="C68" s="7">
        <v>0.215</v>
      </c>
      <c r="D68" s="7">
        <v>0.2201</v>
      </c>
      <c r="E68" s="7">
        <f t="shared" si="0"/>
        <v>0.229233333333333</v>
      </c>
      <c r="F68" s="5">
        <f t="shared" si="5"/>
        <v>0.0203961597692638</v>
      </c>
      <c r="G68" s="5">
        <f>5*(E68-0.0197)/0.0145</f>
        <v>72.2528735632184</v>
      </c>
    </row>
    <row r="69" s="1" customFormat="1" ht="15" spans="1:7">
      <c r="A69" s="5" t="s">
        <v>76</v>
      </c>
      <c r="B69" s="7">
        <v>0.0795</v>
      </c>
      <c r="C69" s="7">
        <v>0.0771</v>
      </c>
      <c r="D69" s="7">
        <v>0.1132</v>
      </c>
      <c r="E69" s="7">
        <f t="shared" si="0"/>
        <v>0.0899333333333334</v>
      </c>
      <c r="F69" s="5">
        <f t="shared" si="5"/>
        <v>0.020185225620075</v>
      </c>
      <c r="G69" s="5">
        <f t="shared" ref="G69:G97" si="6">5*(E69-0.0197)/0.0145</f>
        <v>24.2183908045977</v>
      </c>
    </row>
    <row r="70" s="1" customFormat="1" ht="15" spans="1:7">
      <c r="A70" s="5" t="s">
        <v>77</v>
      </c>
      <c r="B70" s="7">
        <v>0.1232</v>
      </c>
      <c r="C70" s="7">
        <v>0.1411</v>
      </c>
      <c r="D70" s="7">
        <v>0.1298</v>
      </c>
      <c r="E70" s="7">
        <f t="shared" si="0"/>
        <v>0.131366666666667</v>
      </c>
      <c r="F70" s="5">
        <f t="shared" si="5"/>
        <v>0.00905225570415095</v>
      </c>
      <c r="G70" s="5">
        <f t="shared" si="6"/>
        <v>38.5057471264368</v>
      </c>
    </row>
    <row r="71" s="1" customFormat="1" ht="15" spans="1:7">
      <c r="A71" s="5" t="s">
        <v>78</v>
      </c>
      <c r="B71" s="7">
        <v>0.0736</v>
      </c>
      <c r="C71" s="7">
        <v>0.0361</v>
      </c>
      <c r="D71" s="7">
        <v>0.0436</v>
      </c>
      <c r="E71" s="7">
        <f t="shared" si="0"/>
        <v>0.0511</v>
      </c>
      <c r="F71" s="5">
        <f t="shared" si="5"/>
        <v>0.0198431348329844</v>
      </c>
      <c r="G71" s="5">
        <f t="shared" si="6"/>
        <v>10.8275862068965</v>
      </c>
    </row>
    <row r="72" s="1" customFormat="1" ht="15" spans="1:7">
      <c r="A72" s="5" t="s">
        <v>79</v>
      </c>
      <c r="B72" s="7">
        <v>0.07</v>
      </c>
      <c r="C72" s="7">
        <v>0.0791</v>
      </c>
      <c r="D72" s="7">
        <v>0.0607</v>
      </c>
      <c r="E72" s="7">
        <f t="shared" si="0"/>
        <v>0.0699333333333333</v>
      </c>
      <c r="F72" s="5">
        <f t="shared" si="5"/>
        <v>0.0092001811576367</v>
      </c>
      <c r="G72" s="5">
        <f t="shared" si="6"/>
        <v>17.3218390804598</v>
      </c>
    </row>
    <row r="73" s="1" customFormat="1" ht="15" spans="1:7">
      <c r="A73" s="5" t="s">
        <v>80</v>
      </c>
      <c r="B73" s="7">
        <v>0.0761</v>
      </c>
      <c r="C73" s="7">
        <v>0.0775</v>
      </c>
      <c r="D73" s="7">
        <v>0.0747</v>
      </c>
      <c r="E73" s="7">
        <f t="shared" ref="E73:E97" si="7">AVERAGE(B73:D73)</f>
        <v>0.0761</v>
      </c>
      <c r="F73" s="5">
        <f t="shared" ref="F73:F97" si="8">_xlfn.STDEV.S(B73:D73)</f>
        <v>0.0014</v>
      </c>
      <c r="G73" s="5">
        <f t="shared" si="6"/>
        <v>19.448275862069</v>
      </c>
    </row>
    <row r="74" s="1" customFormat="1" ht="15" spans="1:7">
      <c r="A74" s="5" t="s">
        <v>81</v>
      </c>
      <c r="B74" s="7">
        <v>0.1009</v>
      </c>
      <c r="C74" s="7">
        <v>0.1342</v>
      </c>
      <c r="D74" s="7">
        <v>0.1023</v>
      </c>
      <c r="E74" s="7">
        <f t="shared" si="7"/>
        <v>0.112466666666667</v>
      </c>
      <c r="F74" s="5">
        <f t="shared" si="8"/>
        <v>0.0188346312237148</v>
      </c>
      <c r="G74" s="5">
        <f t="shared" si="6"/>
        <v>31.9885057471264</v>
      </c>
    </row>
    <row r="75" s="1" customFormat="1" ht="15" spans="1:7">
      <c r="A75" s="5" t="s">
        <v>82</v>
      </c>
      <c r="B75" s="7">
        <v>2.5715</v>
      </c>
      <c r="C75" s="7">
        <v>2.4503</v>
      </c>
      <c r="D75" s="7"/>
      <c r="E75" s="7">
        <f t="shared" si="7"/>
        <v>2.5109</v>
      </c>
      <c r="F75" s="5">
        <f>STDEV(B75:D75)</f>
        <v>0.0857013418798095</v>
      </c>
      <c r="G75" s="5">
        <f t="shared" si="6"/>
        <v>859.034482758621</v>
      </c>
    </row>
    <row r="76" s="1" customFormat="1" ht="15" spans="1:7">
      <c r="A76" s="5" t="s">
        <v>83</v>
      </c>
      <c r="B76" s="7">
        <v>2.6359</v>
      </c>
      <c r="C76" s="7">
        <v>2.717</v>
      </c>
      <c r="D76" s="7">
        <v>2.6596</v>
      </c>
      <c r="E76" s="7">
        <f t="shared" si="7"/>
        <v>2.67083333333333</v>
      </c>
      <c r="F76" s="5">
        <f t="shared" si="8"/>
        <v>0.041700639483506</v>
      </c>
      <c r="G76" s="5">
        <f t="shared" si="6"/>
        <v>914.183908045977</v>
      </c>
    </row>
    <row r="77" s="1" customFormat="1" ht="15" spans="1:7">
      <c r="A77" s="5" t="s">
        <v>84</v>
      </c>
      <c r="B77" s="7">
        <v>2.6021</v>
      </c>
      <c r="C77" s="7">
        <v>2.4421</v>
      </c>
      <c r="D77" s="7">
        <v>2.4338</v>
      </c>
      <c r="E77" s="7">
        <f t="shared" si="7"/>
        <v>2.49266666666667</v>
      </c>
      <c r="F77" s="5">
        <f t="shared" si="8"/>
        <v>0.0948628659346392</v>
      </c>
      <c r="G77" s="5">
        <f t="shared" si="6"/>
        <v>852.747126436782</v>
      </c>
    </row>
    <row r="78" s="1" customFormat="1" ht="15" spans="1:7">
      <c r="A78" s="5" t="s">
        <v>85</v>
      </c>
      <c r="B78" s="7">
        <v>0.0624</v>
      </c>
      <c r="C78" s="7">
        <v>0.1052</v>
      </c>
      <c r="D78" s="7">
        <v>0.0532</v>
      </c>
      <c r="E78" s="7">
        <f t="shared" si="7"/>
        <v>0.0736</v>
      </c>
      <c r="F78" s="5">
        <f t="shared" si="8"/>
        <v>0.0277503153135239</v>
      </c>
      <c r="G78" s="5">
        <f t="shared" si="6"/>
        <v>18.5862068965517</v>
      </c>
    </row>
    <row r="79" s="1" customFormat="1" ht="15" spans="1:7">
      <c r="A79" s="5" t="s">
        <v>86</v>
      </c>
      <c r="B79" s="7">
        <v>0.1253</v>
      </c>
      <c r="C79" s="7">
        <v>0.0916</v>
      </c>
      <c r="D79" s="7">
        <v>0.1136</v>
      </c>
      <c r="E79" s="7">
        <f t="shared" si="7"/>
        <v>0.110166666666667</v>
      </c>
      <c r="F79" s="5">
        <f t="shared" si="8"/>
        <v>0.0171103282649204</v>
      </c>
      <c r="G79" s="5">
        <f t="shared" si="6"/>
        <v>31.1954022988506</v>
      </c>
    </row>
    <row r="80" s="1" customFormat="1" ht="15" spans="1:7">
      <c r="A80" s="5" t="s">
        <v>87</v>
      </c>
      <c r="B80" s="7">
        <v>0</v>
      </c>
      <c r="C80" s="7">
        <v>0</v>
      </c>
      <c r="D80" s="7">
        <v>0</v>
      </c>
      <c r="E80" s="7">
        <f t="shared" si="7"/>
        <v>0</v>
      </c>
      <c r="F80" s="5">
        <f t="shared" si="8"/>
        <v>0</v>
      </c>
      <c r="G80" s="5">
        <f t="shared" si="6"/>
        <v>-6.79310344827586</v>
      </c>
    </row>
    <row r="81" s="1" customFormat="1" ht="15" spans="1:7">
      <c r="A81" s="5" t="s">
        <v>88</v>
      </c>
      <c r="B81" s="7">
        <v>0.0204</v>
      </c>
      <c r="C81" s="7">
        <v>0.0117</v>
      </c>
      <c r="D81" s="7">
        <v>0.025</v>
      </c>
      <c r="E81" s="7">
        <f t="shared" si="7"/>
        <v>0.0190333333333333</v>
      </c>
      <c r="F81" s="5">
        <f t="shared" si="8"/>
        <v>0.00675450466972474</v>
      </c>
      <c r="G81" s="5">
        <f t="shared" si="6"/>
        <v>-0.229885057471263</v>
      </c>
    </row>
    <row r="82" s="1" customFormat="1" ht="15" spans="1:7">
      <c r="A82" s="5" t="s">
        <v>89</v>
      </c>
      <c r="B82" s="7">
        <v>0.1689</v>
      </c>
      <c r="C82" s="7">
        <v>0.2361</v>
      </c>
      <c r="D82" s="7">
        <v>0.1376</v>
      </c>
      <c r="E82" s="7">
        <f t="shared" si="7"/>
        <v>0.180866666666667</v>
      </c>
      <c r="F82" s="5">
        <f t="shared" si="8"/>
        <v>0.0503285538569641</v>
      </c>
      <c r="G82" s="5">
        <f t="shared" si="6"/>
        <v>55.5747126436782</v>
      </c>
    </row>
    <row r="83" s="1" customFormat="1" ht="15" spans="1:7">
      <c r="A83" s="5" t="s">
        <v>90</v>
      </c>
      <c r="B83" s="7">
        <v>0.1833</v>
      </c>
      <c r="C83" s="7">
        <v>0.1647</v>
      </c>
      <c r="D83" s="7">
        <v>0.1992</v>
      </c>
      <c r="E83" s="7">
        <f t="shared" si="7"/>
        <v>0.1824</v>
      </c>
      <c r="F83" s="5">
        <f t="shared" si="8"/>
        <v>0.0172675997173898</v>
      </c>
      <c r="G83" s="5">
        <f t="shared" si="6"/>
        <v>56.1034482758621</v>
      </c>
    </row>
    <row r="84" s="1" customFormat="1" ht="15" spans="1:7">
      <c r="A84" s="5" t="s">
        <v>91</v>
      </c>
      <c r="B84" s="7">
        <v>0.0602</v>
      </c>
      <c r="C84" s="7">
        <v>0.0985</v>
      </c>
      <c r="D84" s="7">
        <v>0.0688</v>
      </c>
      <c r="E84" s="7">
        <f t="shared" si="7"/>
        <v>0.0758333333333333</v>
      </c>
      <c r="F84" s="5">
        <f t="shared" si="8"/>
        <v>0.0200953560140977</v>
      </c>
      <c r="G84" s="5">
        <f t="shared" si="6"/>
        <v>19.3563218390805</v>
      </c>
    </row>
    <row r="85" s="1" customFormat="1" ht="15" spans="1:7">
      <c r="A85" s="5" t="s">
        <v>92</v>
      </c>
      <c r="B85" s="7">
        <v>0.0758</v>
      </c>
      <c r="C85" s="7">
        <v>0.0243</v>
      </c>
      <c r="D85" s="7">
        <v>0.0696</v>
      </c>
      <c r="E85" s="7">
        <f t="shared" si="7"/>
        <v>0.0565666666666667</v>
      </c>
      <c r="F85" s="5">
        <f t="shared" si="8"/>
        <v>0.0281151797670464</v>
      </c>
      <c r="G85" s="5">
        <f t="shared" si="6"/>
        <v>12.7126436781609</v>
      </c>
    </row>
    <row r="86" s="1" customFormat="1" ht="15" spans="1:7">
      <c r="A86" s="5" t="s">
        <v>93</v>
      </c>
      <c r="B86" s="7">
        <v>0.0847</v>
      </c>
      <c r="C86" s="7">
        <v>0.0835</v>
      </c>
      <c r="D86" s="7">
        <v>0.0865</v>
      </c>
      <c r="E86" s="7">
        <f t="shared" si="7"/>
        <v>0.0849</v>
      </c>
      <c r="F86" s="5">
        <f t="shared" si="8"/>
        <v>0.00150996688705414</v>
      </c>
      <c r="G86" s="5">
        <f t="shared" si="6"/>
        <v>22.4827586206897</v>
      </c>
    </row>
    <row r="87" s="1" customFormat="1" ht="15" spans="1:7">
      <c r="A87" s="5" t="s">
        <v>94</v>
      </c>
      <c r="B87" s="7">
        <v>0.0247</v>
      </c>
      <c r="C87" s="7">
        <v>0.0265</v>
      </c>
      <c r="D87" s="7">
        <v>0.0498</v>
      </c>
      <c r="E87" s="7">
        <f t="shared" si="7"/>
        <v>0.0336666666666667</v>
      </c>
      <c r="F87" s="5">
        <f t="shared" si="8"/>
        <v>0.0140008333085332</v>
      </c>
      <c r="G87" s="5">
        <f t="shared" si="6"/>
        <v>4.81609195402299</v>
      </c>
    </row>
    <row r="88" s="1" customFormat="1" ht="15" spans="1:7">
      <c r="A88" s="5" t="s">
        <v>95</v>
      </c>
      <c r="B88" s="7">
        <v>0.0759</v>
      </c>
      <c r="C88" s="7">
        <v>0.0661</v>
      </c>
      <c r="D88" s="7">
        <v>0.0635</v>
      </c>
      <c r="E88" s="7">
        <f t="shared" si="7"/>
        <v>0.0685</v>
      </c>
      <c r="F88" s="5">
        <f t="shared" si="8"/>
        <v>0.00653911308970872</v>
      </c>
      <c r="G88" s="5">
        <f t="shared" si="6"/>
        <v>16.8275862068966</v>
      </c>
    </row>
    <row r="89" s="1" customFormat="1" ht="15" spans="1:7">
      <c r="A89" s="5" t="s">
        <v>96</v>
      </c>
      <c r="B89" s="7"/>
      <c r="C89" s="7">
        <v>1.2442</v>
      </c>
      <c r="D89" s="7">
        <v>1.0244</v>
      </c>
      <c r="E89" s="7">
        <f t="shared" si="7"/>
        <v>1.1343</v>
      </c>
      <c r="F89" s="5">
        <f>STDEV(B89:D89)</f>
        <v>0.155422070504803</v>
      </c>
      <c r="G89" s="5">
        <f t="shared" si="6"/>
        <v>384.344827586207</v>
      </c>
    </row>
    <row r="90" s="1" customFormat="1" ht="15" spans="1:7">
      <c r="A90" s="5" t="s">
        <v>97</v>
      </c>
      <c r="B90" s="7">
        <v>0.0903</v>
      </c>
      <c r="C90" s="7">
        <v>0.1338</v>
      </c>
      <c r="D90" s="7">
        <v>0.1076</v>
      </c>
      <c r="E90" s="7">
        <f t="shared" si="7"/>
        <v>0.110566666666667</v>
      </c>
      <c r="F90" s="5">
        <f t="shared" si="8"/>
        <v>0.0219012176221628</v>
      </c>
      <c r="G90" s="7">
        <f t="shared" si="6"/>
        <v>31.3333333333333</v>
      </c>
    </row>
    <row r="91" s="1" customFormat="1" ht="15" spans="1:7">
      <c r="A91" s="5" t="s">
        <v>98</v>
      </c>
      <c r="B91" s="7">
        <v>0.0838</v>
      </c>
      <c r="C91" s="7">
        <v>0.0542</v>
      </c>
      <c r="D91" s="7">
        <v>0.0744</v>
      </c>
      <c r="E91" s="7">
        <f t="shared" si="7"/>
        <v>0.0708</v>
      </c>
      <c r="F91" s="5">
        <f t="shared" si="8"/>
        <v>0.0151248140484437</v>
      </c>
      <c r="G91" s="7">
        <f t="shared" si="6"/>
        <v>17.6206896551724</v>
      </c>
    </row>
    <row r="92" s="1" customFormat="1" ht="15" spans="1:7">
      <c r="A92" s="5" t="s">
        <v>99</v>
      </c>
      <c r="B92" s="7">
        <v>2.8716</v>
      </c>
      <c r="C92" s="7">
        <v>2.6578</v>
      </c>
      <c r="D92" s="7"/>
      <c r="E92" s="7">
        <f t="shared" si="7"/>
        <v>2.7647</v>
      </c>
      <c r="F92" s="5">
        <f>STDEV(B92:D92)</f>
        <v>0.151179429817684</v>
      </c>
      <c r="G92" s="7">
        <f t="shared" si="6"/>
        <v>946.551724137931</v>
      </c>
    </row>
    <row r="93" s="1" customFormat="1" ht="15" spans="1:7">
      <c r="A93" s="5" t="s">
        <v>100</v>
      </c>
      <c r="B93" s="7">
        <v>0.4994</v>
      </c>
      <c r="C93" s="7">
        <v>0.3544</v>
      </c>
      <c r="D93" s="7">
        <v>0.4674</v>
      </c>
      <c r="E93" s="7">
        <f t="shared" si="7"/>
        <v>0.4404</v>
      </c>
      <c r="F93" s="5">
        <f t="shared" si="8"/>
        <v>0.0761774244773345</v>
      </c>
      <c r="G93" s="5">
        <f t="shared" si="6"/>
        <v>145.068965517241</v>
      </c>
    </row>
    <row r="94" s="1" customFormat="1" ht="15" spans="1:7">
      <c r="A94" s="5" t="s">
        <v>101</v>
      </c>
      <c r="B94" s="7">
        <v>0</v>
      </c>
      <c r="C94" s="7">
        <v>0</v>
      </c>
      <c r="D94" s="7">
        <v>0</v>
      </c>
      <c r="E94" s="7">
        <f t="shared" si="7"/>
        <v>0</v>
      </c>
      <c r="F94" s="5">
        <f t="shared" si="8"/>
        <v>0</v>
      </c>
      <c r="G94" s="5">
        <f t="shared" si="6"/>
        <v>-6.79310344827586</v>
      </c>
    </row>
    <row r="95" s="1" customFormat="1" ht="15" spans="1:7">
      <c r="A95" s="5" t="s">
        <v>102</v>
      </c>
      <c r="B95" s="7">
        <v>0.1082</v>
      </c>
      <c r="C95" s="7">
        <v>0.1364</v>
      </c>
      <c r="D95" s="7">
        <v>0.1507</v>
      </c>
      <c r="E95" s="7">
        <f t="shared" si="7"/>
        <v>0.131766666666667</v>
      </c>
      <c r="F95" s="5">
        <f t="shared" si="8"/>
        <v>0.0216255250417957</v>
      </c>
      <c r="G95" s="5">
        <f t="shared" si="6"/>
        <v>38.6436781609195</v>
      </c>
    </row>
    <row r="96" s="1" customFormat="1" ht="15" spans="1:7">
      <c r="A96" s="5" t="s">
        <v>103</v>
      </c>
      <c r="B96" s="7">
        <v>0.0408</v>
      </c>
      <c r="C96" s="7">
        <v>0.0407</v>
      </c>
      <c r="D96" s="7">
        <v>0.0309999999999999</v>
      </c>
      <c r="E96" s="7">
        <f t="shared" si="7"/>
        <v>0.0375</v>
      </c>
      <c r="F96" s="5">
        <f t="shared" si="8"/>
        <v>0.00562938717801509</v>
      </c>
      <c r="G96" s="5">
        <f t="shared" si="6"/>
        <v>6.13793103448275</v>
      </c>
    </row>
    <row r="97" s="1" customFormat="1" ht="15" spans="1:7">
      <c r="A97" s="5" t="s">
        <v>104</v>
      </c>
      <c r="B97" s="7">
        <v>0.0819</v>
      </c>
      <c r="C97" s="7">
        <v>0.04</v>
      </c>
      <c r="D97" s="7">
        <v>0.017</v>
      </c>
      <c r="E97" s="7">
        <f t="shared" si="7"/>
        <v>0.0463</v>
      </c>
      <c r="F97" s="5">
        <f t="shared" si="8"/>
        <v>0.0329054706697838</v>
      </c>
      <c r="G97" s="5">
        <f t="shared" si="6"/>
        <v>9.17241379310345</v>
      </c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</sheetData>
  <mergeCells count="3">
    <mergeCell ref="A5:F5"/>
    <mergeCell ref="B6:E6"/>
    <mergeCell ref="A6:A7"/>
  </mergeCell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3"/>
  <sheetViews>
    <sheetView topLeftCell="A16" workbookViewId="0">
      <selection activeCell="M43" sqref="M43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43389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120</v>
      </c>
      <c r="B5" s="9" t="s">
        <v>120</v>
      </c>
      <c r="C5" s="9"/>
      <c r="D5" s="9"/>
      <c r="E5" s="9"/>
      <c r="F5" s="9"/>
      <c r="G5" s="5"/>
    </row>
    <row r="6" s="2" customFormat="1" ht="15" spans="1:7">
      <c r="A6" s="9"/>
      <c r="B6" s="10" t="s">
        <v>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0.4981</v>
      </c>
      <c r="C8" s="7">
        <v>0.4447</v>
      </c>
      <c r="D8" s="7">
        <v>0.3652</v>
      </c>
      <c r="E8" s="7">
        <f>AVERAGE(B8:D8)</f>
        <v>0.436</v>
      </c>
      <c r="F8" s="5">
        <f>STDEV(B8:D8)</f>
        <v>0.0668757803692787</v>
      </c>
      <c r="G8" s="5">
        <f>5*(E8-0.0984)/0.0068</f>
        <v>248.235294117647</v>
      </c>
    </row>
    <row r="9" s="2" customFormat="1" ht="15" spans="1:7">
      <c r="A9" s="5" t="s">
        <v>16</v>
      </c>
      <c r="B9" s="7">
        <v>0.5674</v>
      </c>
      <c r="C9" s="7">
        <v>0.4789</v>
      </c>
      <c r="D9" s="7">
        <v>0.5029</v>
      </c>
      <c r="E9" s="7">
        <f t="shared" ref="E9:E72" si="0">AVERAGE(B9:D9)</f>
        <v>0.5164</v>
      </c>
      <c r="F9" s="5">
        <f t="shared" ref="F9:F72" si="1">STDEV(B9:D9)</f>
        <v>0.0457684389071771</v>
      </c>
      <c r="G9" s="5">
        <f t="shared" ref="G9:G37" si="2">5*(E9-0.0984)/0.0068</f>
        <v>307.352941176471</v>
      </c>
    </row>
    <row r="10" s="2" customFormat="1" ht="15" spans="1:7">
      <c r="A10" s="5" t="s">
        <v>17</v>
      </c>
      <c r="B10" s="7">
        <v>0.2245</v>
      </c>
      <c r="C10" s="7">
        <v>0.1935</v>
      </c>
      <c r="D10" s="7">
        <v>0.2367</v>
      </c>
      <c r="E10" s="7">
        <f t="shared" si="0"/>
        <v>0.218233333333333</v>
      </c>
      <c r="F10" s="5">
        <f t="shared" si="1"/>
        <v>0.0222713567914784</v>
      </c>
      <c r="G10" s="5">
        <f t="shared" si="2"/>
        <v>88.1127450980392</v>
      </c>
    </row>
    <row r="11" s="2" customFormat="1" ht="15" spans="1:7">
      <c r="A11" s="5" t="s">
        <v>18</v>
      </c>
      <c r="B11" s="7">
        <v>0.2447</v>
      </c>
      <c r="C11" s="7">
        <v>0.2238</v>
      </c>
      <c r="D11" s="7">
        <v>0.2194</v>
      </c>
      <c r="E11" s="7">
        <f t="shared" si="0"/>
        <v>0.2293</v>
      </c>
      <c r="F11" s="5">
        <f t="shared" si="1"/>
        <v>0.013517026300189</v>
      </c>
      <c r="G11" s="5">
        <f t="shared" si="2"/>
        <v>96.25</v>
      </c>
    </row>
    <row r="12" s="2" customFormat="1" ht="15" spans="1:7">
      <c r="A12" s="5" t="s">
        <v>19</v>
      </c>
      <c r="B12" s="7">
        <v>0.3033</v>
      </c>
      <c r="C12" s="7">
        <v>0.234</v>
      </c>
      <c r="D12" s="7">
        <v>0.2115</v>
      </c>
      <c r="E12" s="7">
        <f t="shared" si="0"/>
        <v>0.2496</v>
      </c>
      <c r="F12" s="5">
        <f t="shared" si="1"/>
        <v>0.0478469434760466</v>
      </c>
      <c r="G12" s="5">
        <f t="shared" si="2"/>
        <v>111.176470588235</v>
      </c>
    </row>
    <row r="13" s="2" customFormat="1" ht="15" spans="1:7">
      <c r="A13" s="5" t="s">
        <v>20</v>
      </c>
      <c r="B13" s="7">
        <v>0.2125</v>
      </c>
      <c r="C13" s="7">
        <v>0.1988</v>
      </c>
      <c r="D13" s="7">
        <v>0.2055</v>
      </c>
      <c r="E13" s="7">
        <f t="shared" si="0"/>
        <v>0.2056</v>
      </c>
      <c r="F13" s="5">
        <f t="shared" si="1"/>
        <v>0.00685054742338157</v>
      </c>
      <c r="G13" s="7">
        <f t="shared" si="2"/>
        <v>78.8235294117647</v>
      </c>
    </row>
    <row r="14" s="2" customFormat="1" ht="15" spans="1:7">
      <c r="A14" s="5" t="s">
        <v>21</v>
      </c>
      <c r="B14" s="7">
        <v>0.3043</v>
      </c>
      <c r="C14" s="7">
        <v>0.3333</v>
      </c>
      <c r="D14" s="7">
        <v>0.3287</v>
      </c>
      <c r="E14" s="7">
        <f t="shared" si="0"/>
        <v>0.3221</v>
      </c>
      <c r="F14" s="5">
        <f t="shared" si="1"/>
        <v>0.0155858910556952</v>
      </c>
      <c r="G14" s="5">
        <f t="shared" si="2"/>
        <v>164.485294117647</v>
      </c>
    </row>
    <row r="15" s="2" customFormat="1" ht="15" spans="1:7">
      <c r="A15" s="5" t="s">
        <v>22</v>
      </c>
      <c r="B15" s="7">
        <v>1.0297</v>
      </c>
      <c r="C15" s="7">
        <v>0.8782</v>
      </c>
      <c r="D15" s="7">
        <v>1.0417</v>
      </c>
      <c r="E15" s="7">
        <f t="shared" si="0"/>
        <v>0.9832</v>
      </c>
      <c r="F15" s="5">
        <f t="shared" si="1"/>
        <v>0.0911304010745043</v>
      </c>
      <c r="G15" s="5">
        <f t="shared" si="2"/>
        <v>650.588235294118</v>
      </c>
    </row>
    <row r="16" s="2" customFormat="1" ht="15" spans="1:7">
      <c r="A16" s="5" t="s">
        <v>23</v>
      </c>
      <c r="B16" s="7">
        <v>0.254</v>
      </c>
      <c r="C16" s="7">
        <v>0.2324</v>
      </c>
      <c r="D16" s="7">
        <v>0.1892</v>
      </c>
      <c r="E16" s="7">
        <f t="shared" si="0"/>
        <v>0.2252</v>
      </c>
      <c r="F16" s="5">
        <f t="shared" si="1"/>
        <v>0.032994545003682</v>
      </c>
      <c r="G16" s="7">
        <f t="shared" si="2"/>
        <v>93.235294117647</v>
      </c>
    </row>
    <row r="17" s="2" customFormat="1" ht="15" spans="1:7">
      <c r="A17" s="5" t="s">
        <v>24</v>
      </c>
      <c r="B17" s="7">
        <v>0.5067</v>
      </c>
      <c r="C17" s="7">
        <v>0.4601</v>
      </c>
      <c r="D17" s="7">
        <v>0.4845</v>
      </c>
      <c r="E17" s="7">
        <f t="shared" si="0"/>
        <v>0.483766666666667</v>
      </c>
      <c r="F17" s="5">
        <f t="shared" si="1"/>
        <v>0.0233086536147701</v>
      </c>
      <c r="G17" s="5">
        <f t="shared" si="2"/>
        <v>283.357843137255</v>
      </c>
    </row>
    <row r="18" s="2" customFormat="1" ht="15" spans="1:7">
      <c r="A18" s="5" t="s">
        <v>25</v>
      </c>
      <c r="B18" s="7">
        <v>3.075</v>
      </c>
      <c r="C18" s="7">
        <v>3.0787</v>
      </c>
      <c r="D18" s="7">
        <v>3.0427</v>
      </c>
      <c r="E18" s="7">
        <f t="shared" si="0"/>
        <v>3.06546666666667</v>
      </c>
      <c r="F18" s="5">
        <f t="shared" si="1"/>
        <v>0.0198031142332042</v>
      </c>
      <c r="G18" s="5">
        <f t="shared" si="2"/>
        <v>2181.66666666667</v>
      </c>
    </row>
    <row r="19" s="2" customFormat="1" ht="15" spans="1:7">
      <c r="A19" s="5" t="s">
        <v>26</v>
      </c>
      <c r="B19" s="7">
        <v>0.2581</v>
      </c>
      <c r="C19" s="7">
        <v>0.2475</v>
      </c>
      <c r="D19" s="7">
        <v>0.2413</v>
      </c>
      <c r="E19" s="7">
        <f t="shared" si="0"/>
        <v>0.248966666666667</v>
      </c>
      <c r="F19" s="5">
        <f t="shared" si="1"/>
        <v>0.00849548899907083</v>
      </c>
      <c r="G19" s="7">
        <f t="shared" si="2"/>
        <v>110.710784313726</v>
      </c>
    </row>
    <row r="20" s="2" customFormat="1" ht="15" spans="1:7">
      <c r="A20" s="5" t="s">
        <v>27</v>
      </c>
      <c r="B20" s="7">
        <v>0.1273</v>
      </c>
      <c r="C20" s="7">
        <v>0.1525</v>
      </c>
      <c r="D20" s="7">
        <v>0.1302</v>
      </c>
      <c r="E20" s="7">
        <f t="shared" si="0"/>
        <v>0.136666666666667</v>
      </c>
      <c r="F20" s="5">
        <f t="shared" si="1"/>
        <v>0.0137885217965282</v>
      </c>
      <c r="G20" s="5">
        <f t="shared" si="2"/>
        <v>28.1372549019608</v>
      </c>
    </row>
    <row r="21" s="2" customFormat="1" ht="15" spans="1:7">
      <c r="A21" s="5" t="s">
        <v>28</v>
      </c>
      <c r="B21" s="7">
        <v>0.1721</v>
      </c>
      <c r="C21" s="7">
        <v>0.1445</v>
      </c>
      <c r="D21" s="7">
        <v>0.1363</v>
      </c>
      <c r="E21" s="7">
        <f t="shared" si="0"/>
        <v>0.150966666666667</v>
      </c>
      <c r="F21" s="5">
        <f t="shared" si="1"/>
        <v>0.018755621379558</v>
      </c>
      <c r="G21" s="5">
        <f t="shared" si="2"/>
        <v>38.6519607843137</v>
      </c>
    </row>
    <row r="22" s="2" customFormat="1" ht="15" spans="1:7">
      <c r="A22" s="5" t="s">
        <v>29</v>
      </c>
      <c r="B22" s="7">
        <v>0.2784</v>
      </c>
      <c r="C22" s="7">
        <v>0.2825</v>
      </c>
      <c r="D22" s="7">
        <v>0.2792</v>
      </c>
      <c r="E22" s="7">
        <f t="shared" si="0"/>
        <v>0.280033333333333</v>
      </c>
      <c r="F22" s="5">
        <f t="shared" si="1"/>
        <v>0.0021733231083604</v>
      </c>
      <c r="G22" s="5">
        <f t="shared" si="2"/>
        <v>133.553921568627</v>
      </c>
    </row>
    <row r="23" s="2" customFormat="1" ht="15" spans="1:7">
      <c r="A23" s="5" t="s">
        <v>30</v>
      </c>
      <c r="B23" s="7">
        <v>0.7669</v>
      </c>
      <c r="C23" s="7">
        <v>0.8255</v>
      </c>
      <c r="D23" s="7">
        <v>0.8765</v>
      </c>
      <c r="E23" s="7">
        <f t="shared" si="0"/>
        <v>0.822966666666667</v>
      </c>
      <c r="F23" s="5">
        <f t="shared" si="1"/>
        <v>0.0548438996911537</v>
      </c>
      <c r="G23" s="5">
        <f t="shared" si="2"/>
        <v>532.769607843137</v>
      </c>
    </row>
    <row r="24" s="2" customFormat="1" ht="15" spans="1:7">
      <c r="A24" s="5" t="s">
        <v>31</v>
      </c>
      <c r="B24" s="7">
        <v>0.2197</v>
      </c>
      <c r="C24" s="7">
        <v>0.2301</v>
      </c>
      <c r="D24" s="7">
        <v>0.2174</v>
      </c>
      <c r="E24" s="7">
        <f t="shared" si="0"/>
        <v>0.2224</v>
      </c>
      <c r="F24" s="5">
        <f t="shared" si="1"/>
        <v>0.00676683086828686</v>
      </c>
      <c r="G24" s="5">
        <f t="shared" si="2"/>
        <v>91.1764705882353</v>
      </c>
    </row>
    <row r="25" s="2" customFormat="1" ht="15" spans="1:7">
      <c r="A25" s="5" t="s">
        <v>32</v>
      </c>
      <c r="B25" s="7">
        <v>0.1952</v>
      </c>
      <c r="C25" s="7">
        <v>0.1917</v>
      </c>
      <c r="D25" s="7">
        <v>0.1619</v>
      </c>
      <c r="E25" s="7">
        <f t="shared" si="0"/>
        <v>0.182933333333333</v>
      </c>
      <c r="F25" s="5">
        <f t="shared" si="1"/>
        <v>0.0182992713880453</v>
      </c>
      <c r="G25" s="5">
        <f t="shared" si="2"/>
        <v>62.156862745098</v>
      </c>
    </row>
    <row r="26" s="2" customFormat="1" ht="15" spans="1:7">
      <c r="A26" s="5" t="s">
        <v>33</v>
      </c>
      <c r="B26" s="7">
        <v>0.1143</v>
      </c>
      <c r="C26" s="7">
        <v>0.112</v>
      </c>
      <c r="D26" s="7">
        <v>0.1666</v>
      </c>
      <c r="E26" s="7">
        <f t="shared" si="0"/>
        <v>0.130966666666667</v>
      </c>
      <c r="F26" s="5">
        <f t="shared" si="1"/>
        <v>0.0308807923041708</v>
      </c>
      <c r="G26" s="5">
        <f t="shared" si="2"/>
        <v>23.9460784313726</v>
      </c>
    </row>
    <row r="27" s="2" customFormat="1" ht="15" spans="1:7">
      <c r="A27" s="5" t="s">
        <v>34</v>
      </c>
      <c r="B27" s="7">
        <v>0.1925</v>
      </c>
      <c r="C27" s="7">
        <v>0.1995</v>
      </c>
      <c r="D27" s="7">
        <v>0.2015</v>
      </c>
      <c r="E27" s="7">
        <f t="shared" si="0"/>
        <v>0.197833333333333</v>
      </c>
      <c r="F27" s="5">
        <f t="shared" si="1"/>
        <v>0.00472581562625261</v>
      </c>
      <c r="G27" s="7">
        <f t="shared" si="2"/>
        <v>73.1127450980392</v>
      </c>
    </row>
    <row r="28" s="2" customFormat="1" ht="15" spans="1:7">
      <c r="A28" s="5" t="s">
        <v>35</v>
      </c>
      <c r="B28" s="7">
        <v>0.1962</v>
      </c>
      <c r="C28" s="7">
        <v>0.1916</v>
      </c>
      <c r="D28" s="7">
        <v>0.14</v>
      </c>
      <c r="E28" s="7">
        <f t="shared" si="0"/>
        <v>0.175933333333333</v>
      </c>
      <c r="F28" s="5">
        <f t="shared" si="1"/>
        <v>0.0312040595649562</v>
      </c>
      <c r="G28" s="5">
        <f t="shared" si="2"/>
        <v>57.0098039215686</v>
      </c>
    </row>
    <row r="29" s="2" customFormat="1" ht="15" spans="1:7">
      <c r="A29" s="5" t="s">
        <v>36</v>
      </c>
      <c r="B29" s="7">
        <v>0.0672</v>
      </c>
      <c r="C29" s="7">
        <v>0.0555</v>
      </c>
      <c r="D29" s="7">
        <v>0.0613</v>
      </c>
      <c r="E29" s="7">
        <f t="shared" si="0"/>
        <v>0.0613333333333333</v>
      </c>
      <c r="F29" s="5">
        <f t="shared" si="1"/>
        <v>0.00585007122463764</v>
      </c>
      <c r="G29" s="5">
        <f t="shared" si="2"/>
        <v>-27.2549019607843</v>
      </c>
    </row>
    <row r="30" s="2" customFormat="1" ht="15" spans="1:7">
      <c r="A30" s="5" t="s">
        <v>37</v>
      </c>
      <c r="B30" s="7">
        <v>0.2302</v>
      </c>
      <c r="C30" s="7">
        <v>0.2042</v>
      </c>
      <c r="D30" s="7">
        <v>0.2334</v>
      </c>
      <c r="E30" s="7">
        <f t="shared" si="0"/>
        <v>0.2226</v>
      </c>
      <c r="F30" s="5">
        <f t="shared" si="1"/>
        <v>0.0160149929753341</v>
      </c>
      <c r="G30" s="5">
        <f t="shared" si="2"/>
        <v>91.3235294117647</v>
      </c>
    </row>
    <row r="31" s="2" customFormat="1" ht="15" spans="1:7">
      <c r="A31" s="5" t="s">
        <v>38</v>
      </c>
      <c r="B31" s="7">
        <v>0.0888</v>
      </c>
      <c r="C31" s="7">
        <v>0.0643</v>
      </c>
      <c r="D31" s="7">
        <v>0.081</v>
      </c>
      <c r="E31" s="7">
        <f t="shared" si="0"/>
        <v>0.0780333333333333</v>
      </c>
      <c r="F31" s="5">
        <f t="shared" si="1"/>
        <v>0.0125165224137271</v>
      </c>
      <c r="G31" s="5">
        <f t="shared" si="2"/>
        <v>-14.9754901960784</v>
      </c>
    </row>
    <row r="32" s="2" customFormat="1" ht="15" spans="1:7">
      <c r="A32" s="5" t="s">
        <v>39</v>
      </c>
      <c r="B32" s="7">
        <v>0.0848</v>
      </c>
      <c r="C32" s="7">
        <v>0.1067</v>
      </c>
      <c r="D32" s="7">
        <v>0.0595</v>
      </c>
      <c r="E32" s="7">
        <f t="shared" si="0"/>
        <v>0.0836666666666667</v>
      </c>
      <c r="F32" s="5">
        <f t="shared" si="1"/>
        <v>0.0236204007868904</v>
      </c>
      <c r="G32" s="5">
        <f t="shared" si="2"/>
        <v>-10.8333333333333</v>
      </c>
    </row>
    <row r="33" s="2" customFormat="1" ht="15" spans="1:7">
      <c r="A33" s="5" t="s">
        <v>40</v>
      </c>
      <c r="B33" s="7">
        <v>0.2581</v>
      </c>
      <c r="C33" s="7">
        <v>0.2656</v>
      </c>
      <c r="D33" s="7">
        <v>0.2238</v>
      </c>
      <c r="E33" s="7">
        <f t="shared" si="0"/>
        <v>0.249166666666667</v>
      </c>
      <c r="F33" s="5">
        <f t="shared" si="1"/>
        <v>0.0222859447485031</v>
      </c>
      <c r="G33" s="5">
        <f t="shared" si="2"/>
        <v>110.857843137255</v>
      </c>
    </row>
    <row r="34" s="2" customFormat="1" ht="15" spans="1:7">
      <c r="A34" s="5" t="s">
        <v>41</v>
      </c>
      <c r="B34" s="7">
        <v>0.0978</v>
      </c>
      <c r="C34" s="7">
        <v>0.1012</v>
      </c>
      <c r="D34" s="7">
        <v>0.1162</v>
      </c>
      <c r="E34" s="7">
        <f t="shared" si="0"/>
        <v>0.105066666666667</v>
      </c>
      <c r="F34" s="5">
        <f t="shared" si="1"/>
        <v>0.00979047155827202</v>
      </c>
      <c r="G34" s="5">
        <f t="shared" si="2"/>
        <v>4.90196078431374</v>
      </c>
    </row>
    <row r="35" s="2" customFormat="1" ht="15" spans="1:7">
      <c r="A35" s="5" t="s">
        <v>42</v>
      </c>
      <c r="B35" s="7">
        <v>0.105</v>
      </c>
      <c r="C35" s="7">
        <v>0.1078</v>
      </c>
      <c r="D35" s="7">
        <v>0.0992</v>
      </c>
      <c r="E35" s="7">
        <f t="shared" si="0"/>
        <v>0.104</v>
      </c>
      <c r="F35" s="5">
        <f t="shared" si="1"/>
        <v>0.00438634243989227</v>
      </c>
      <c r="G35" s="5">
        <f t="shared" si="2"/>
        <v>4.11764705882353</v>
      </c>
    </row>
    <row r="36" s="2" customFormat="1" ht="15" spans="1:7">
      <c r="A36" s="5" t="s">
        <v>43</v>
      </c>
      <c r="B36" s="7">
        <v>0.1729</v>
      </c>
      <c r="C36" s="7">
        <v>0.1697</v>
      </c>
      <c r="D36" s="7">
        <v>0.1525</v>
      </c>
      <c r="E36" s="7">
        <f t="shared" si="0"/>
        <v>0.165033333333333</v>
      </c>
      <c r="F36" s="5">
        <f t="shared" si="1"/>
        <v>0.010971478174491</v>
      </c>
      <c r="G36" s="5">
        <f t="shared" si="2"/>
        <v>48.9950980392157</v>
      </c>
    </row>
    <row r="37" s="2" customFormat="1" ht="15" spans="1:7">
      <c r="A37" s="5" t="s">
        <v>44</v>
      </c>
      <c r="B37" s="7">
        <v>0.069</v>
      </c>
      <c r="C37" s="7">
        <v>0.0856</v>
      </c>
      <c r="D37" s="7">
        <v>0.0331</v>
      </c>
      <c r="E37" s="7">
        <f t="shared" si="0"/>
        <v>0.0625666666666667</v>
      </c>
      <c r="F37" s="5">
        <f t="shared" si="1"/>
        <v>0.0268347411638967</v>
      </c>
      <c r="G37" s="5">
        <f t="shared" si="2"/>
        <v>-26.3480392156863</v>
      </c>
    </row>
    <row r="38" s="2" customFormat="1" ht="15" spans="1:7">
      <c r="A38" s="5" t="s">
        <v>45</v>
      </c>
      <c r="B38" s="7">
        <v>0.4138</v>
      </c>
      <c r="C38" s="7">
        <v>0.3675</v>
      </c>
      <c r="D38" s="7">
        <v>0.351</v>
      </c>
      <c r="E38" s="7">
        <f t="shared" si="0"/>
        <v>0.377433333333333</v>
      </c>
      <c r="F38" s="5">
        <f t="shared" si="1"/>
        <v>0.0325570780834726</v>
      </c>
      <c r="G38" s="5">
        <f>5*(E38-0.0838)/0.005</f>
        <v>293.633333333333</v>
      </c>
    </row>
    <row r="39" s="2" customFormat="1" ht="15" spans="1:7">
      <c r="A39" s="5" t="s">
        <v>46</v>
      </c>
      <c r="B39" s="7">
        <v>0.0904</v>
      </c>
      <c r="C39" s="7">
        <v>0.0748</v>
      </c>
      <c r="D39" s="7">
        <v>0.0722</v>
      </c>
      <c r="E39" s="7">
        <f t="shared" si="0"/>
        <v>0.0791333333333333</v>
      </c>
      <c r="F39" s="5">
        <f t="shared" si="1"/>
        <v>0.00984344113272047</v>
      </c>
      <c r="G39" s="5">
        <f t="shared" ref="G39:G67" si="3">5*(E39-0.0838)/0.005</f>
        <v>-4.66666666666667</v>
      </c>
    </row>
    <row r="40" s="2" customFormat="1" ht="15" spans="1:7">
      <c r="A40" s="5" t="s">
        <v>47</v>
      </c>
      <c r="B40" s="7">
        <v>0.186</v>
      </c>
      <c r="C40" s="7">
        <v>0.1785</v>
      </c>
      <c r="D40" s="7">
        <v>0.1727</v>
      </c>
      <c r="E40" s="7">
        <f t="shared" si="0"/>
        <v>0.179066666666667</v>
      </c>
      <c r="F40" s="5">
        <f t="shared" si="1"/>
        <v>0.00666808318284448</v>
      </c>
      <c r="G40" s="5">
        <f t="shared" si="3"/>
        <v>95.2666666666667</v>
      </c>
    </row>
    <row r="41" s="2" customFormat="1" ht="15" spans="1:7">
      <c r="A41" s="5" t="s">
        <v>48</v>
      </c>
      <c r="B41" s="7">
        <v>0.1577</v>
      </c>
      <c r="C41" s="7">
        <v>0.1338</v>
      </c>
      <c r="D41" s="7">
        <v>0.1533</v>
      </c>
      <c r="E41" s="7">
        <f t="shared" si="0"/>
        <v>0.148266666666667</v>
      </c>
      <c r="F41" s="5">
        <f t="shared" si="1"/>
        <v>0.0127201939188573</v>
      </c>
      <c r="G41" s="5">
        <f t="shared" si="3"/>
        <v>64.4666666666667</v>
      </c>
    </row>
    <row r="42" s="2" customFormat="1" ht="15" spans="1:7">
      <c r="A42" s="5" t="s">
        <v>49</v>
      </c>
      <c r="B42" s="7">
        <v>0.0854</v>
      </c>
      <c r="C42" s="7">
        <v>0.0831</v>
      </c>
      <c r="D42" s="7">
        <v>0.0732</v>
      </c>
      <c r="E42" s="7">
        <f t="shared" si="0"/>
        <v>0.0805666666666667</v>
      </c>
      <c r="F42" s="5">
        <f t="shared" si="1"/>
        <v>0.00648254065419827</v>
      </c>
      <c r="G42" s="5">
        <f t="shared" si="3"/>
        <v>-3.23333333333334</v>
      </c>
    </row>
    <row r="43" s="2" customFormat="1" ht="15" spans="1:7">
      <c r="A43" s="5" t="s">
        <v>50</v>
      </c>
      <c r="B43" s="7">
        <v>0.1312</v>
      </c>
      <c r="C43" s="7">
        <v>0.1141</v>
      </c>
      <c r="D43" s="7">
        <v>0.1065</v>
      </c>
      <c r="E43" s="7">
        <f t="shared" si="0"/>
        <v>0.117266666666667</v>
      </c>
      <c r="F43" s="5">
        <f t="shared" si="1"/>
        <v>0.0126508234251109</v>
      </c>
      <c r="G43" s="5">
        <f t="shared" si="3"/>
        <v>33.4666666666667</v>
      </c>
    </row>
    <row r="44" s="2" customFormat="1" ht="15" spans="1:7">
      <c r="A44" s="5" t="s">
        <v>51</v>
      </c>
      <c r="B44" s="7">
        <v>0.2046</v>
      </c>
      <c r="C44" s="7">
        <v>0.2424</v>
      </c>
      <c r="D44" s="7">
        <v>0.2066</v>
      </c>
      <c r="E44" s="7">
        <f t="shared" si="0"/>
        <v>0.217866666666667</v>
      </c>
      <c r="F44" s="5">
        <f t="shared" si="1"/>
        <v>0.0212700101864887</v>
      </c>
      <c r="G44" s="5">
        <f t="shared" si="3"/>
        <v>134.066666666667</v>
      </c>
    </row>
    <row r="45" s="2" customFormat="1" ht="15" spans="1:7">
      <c r="A45" s="5" t="s">
        <v>52</v>
      </c>
      <c r="B45" s="7">
        <v>0.1963</v>
      </c>
      <c r="C45" s="7">
        <v>0.1566</v>
      </c>
      <c r="D45" s="7">
        <v>0.2056</v>
      </c>
      <c r="E45" s="7">
        <f t="shared" si="0"/>
        <v>0.186166666666667</v>
      </c>
      <c r="F45" s="5">
        <f t="shared" si="1"/>
        <v>0.0260242835316044</v>
      </c>
      <c r="G45" s="5">
        <f t="shared" si="3"/>
        <v>102.366666666667</v>
      </c>
    </row>
    <row r="46" s="2" customFormat="1" ht="15" spans="1:7">
      <c r="A46" s="5" t="s">
        <v>53</v>
      </c>
      <c r="B46" s="7">
        <v>0.2025</v>
      </c>
      <c r="C46" s="7">
        <v>0.2313</v>
      </c>
      <c r="D46" s="7">
        <v>0.2156</v>
      </c>
      <c r="E46" s="7">
        <f t="shared" si="0"/>
        <v>0.216466666666667</v>
      </c>
      <c r="F46" s="5">
        <f t="shared" si="1"/>
        <v>0.0144195469184483</v>
      </c>
      <c r="G46" s="5">
        <f t="shared" si="3"/>
        <v>132.666666666667</v>
      </c>
    </row>
    <row r="47" s="2" customFormat="1" ht="15" spans="1:7">
      <c r="A47" s="5" t="s">
        <v>54</v>
      </c>
      <c r="B47" s="7">
        <v>0.1921</v>
      </c>
      <c r="C47" s="7">
        <v>0.1408</v>
      </c>
      <c r="D47" s="7">
        <v>0.1544</v>
      </c>
      <c r="E47" s="7">
        <f t="shared" si="0"/>
        <v>0.162433333333333</v>
      </c>
      <c r="F47" s="5">
        <f t="shared" si="1"/>
        <v>0.0265767442199629</v>
      </c>
      <c r="G47" s="5">
        <f t="shared" si="3"/>
        <v>78.6333333333333</v>
      </c>
    </row>
    <row r="48" s="2" customFormat="1" ht="15" spans="1:7">
      <c r="A48" s="5" t="s">
        <v>55</v>
      </c>
      <c r="B48" s="7">
        <v>1.6587</v>
      </c>
      <c r="C48" s="7">
        <v>1.6931</v>
      </c>
      <c r="D48" s="7">
        <v>1.7681</v>
      </c>
      <c r="E48" s="7">
        <f t="shared" si="0"/>
        <v>1.70663333333333</v>
      </c>
      <c r="F48" s="5">
        <f t="shared" si="1"/>
        <v>0.055941517081085</v>
      </c>
      <c r="G48" s="5">
        <f t="shared" si="3"/>
        <v>1622.83333333333</v>
      </c>
    </row>
    <row r="49" s="2" customFormat="1" ht="15" spans="1:7">
      <c r="A49" s="5" t="s">
        <v>56</v>
      </c>
      <c r="B49" s="7">
        <v>0.1158</v>
      </c>
      <c r="C49" s="7">
        <v>0.0923</v>
      </c>
      <c r="D49" s="7">
        <v>0.105</v>
      </c>
      <c r="E49" s="7">
        <f t="shared" si="0"/>
        <v>0.104366666666667</v>
      </c>
      <c r="F49" s="5">
        <f t="shared" si="1"/>
        <v>0.0117627944525667</v>
      </c>
      <c r="G49" s="5">
        <f t="shared" si="3"/>
        <v>20.5666666666667</v>
      </c>
    </row>
    <row r="50" s="2" customFormat="1" ht="15" spans="1:7">
      <c r="A50" s="5" t="s">
        <v>57</v>
      </c>
      <c r="B50" s="7">
        <v>0.1014</v>
      </c>
      <c r="C50" s="7">
        <v>0.1202</v>
      </c>
      <c r="D50" s="7">
        <v>0.1097</v>
      </c>
      <c r="E50" s="7">
        <f t="shared" si="0"/>
        <v>0.110433333333333</v>
      </c>
      <c r="F50" s="5">
        <f t="shared" si="1"/>
        <v>0.00942142947398819</v>
      </c>
      <c r="G50" s="5">
        <f t="shared" si="3"/>
        <v>26.6333333333333</v>
      </c>
    </row>
    <row r="51" s="2" customFormat="1" ht="15" spans="1:7">
      <c r="A51" s="5" t="s">
        <v>58</v>
      </c>
      <c r="B51" s="7">
        <v>0.151</v>
      </c>
      <c r="C51" s="7">
        <v>0.1417</v>
      </c>
      <c r="D51" s="7">
        <v>0.1488</v>
      </c>
      <c r="E51" s="7">
        <f t="shared" si="0"/>
        <v>0.147166666666667</v>
      </c>
      <c r="F51" s="5">
        <f t="shared" si="1"/>
        <v>0.00486038407261539</v>
      </c>
      <c r="G51" s="5">
        <f t="shared" si="3"/>
        <v>63.3666666666666</v>
      </c>
    </row>
    <row r="52" s="2" customFormat="1" ht="15" spans="1:7">
      <c r="A52" s="5" t="s">
        <v>59</v>
      </c>
      <c r="B52" s="7">
        <v>0.1095</v>
      </c>
      <c r="C52" s="7">
        <v>0.1661</v>
      </c>
      <c r="D52" s="7">
        <v>0.1249</v>
      </c>
      <c r="E52" s="7">
        <f t="shared" si="0"/>
        <v>0.1335</v>
      </c>
      <c r="F52" s="5">
        <f t="shared" si="1"/>
        <v>0.0292636293032836</v>
      </c>
      <c r="G52" s="5">
        <f t="shared" si="3"/>
        <v>49.7</v>
      </c>
    </row>
    <row r="53" s="2" customFormat="1" ht="15" spans="1:7">
      <c r="A53" s="5" t="s">
        <v>60</v>
      </c>
      <c r="B53" s="7">
        <v>0.1575</v>
      </c>
      <c r="C53" s="7">
        <v>0.1275</v>
      </c>
      <c r="D53" s="7">
        <v>0.1828</v>
      </c>
      <c r="E53" s="7">
        <f t="shared" si="0"/>
        <v>0.155933333333333</v>
      </c>
      <c r="F53" s="5">
        <f t="shared" si="1"/>
        <v>0.0276832681115025</v>
      </c>
      <c r="G53" s="5">
        <f t="shared" si="3"/>
        <v>72.1333333333333</v>
      </c>
    </row>
    <row r="54" s="2" customFormat="1" ht="15" spans="1:7">
      <c r="A54" s="5" t="s">
        <v>61</v>
      </c>
      <c r="B54" s="7">
        <v>2.3987</v>
      </c>
      <c r="C54" s="7">
        <v>2.3228</v>
      </c>
      <c r="D54" s="7">
        <v>2.2809</v>
      </c>
      <c r="E54" s="7">
        <f t="shared" si="0"/>
        <v>2.33413333333333</v>
      </c>
      <c r="F54" s="5">
        <f t="shared" si="1"/>
        <v>0.0597121707303739</v>
      </c>
      <c r="G54" s="5">
        <f t="shared" si="3"/>
        <v>2250.33333333333</v>
      </c>
    </row>
    <row r="55" s="2" customFormat="1" ht="15" spans="1:7">
      <c r="A55" s="5" t="s">
        <v>62</v>
      </c>
      <c r="B55" s="7">
        <v>0</v>
      </c>
      <c r="C55" s="7">
        <v>0</v>
      </c>
      <c r="D55" s="7">
        <v>0</v>
      </c>
      <c r="E55" s="7">
        <f t="shared" si="0"/>
        <v>0</v>
      </c>
      <c r="F55" s="5">
        <f t="shared" si="1"/>
        <v>0</v>
      </c>
      <c r="G55" s="5">
        <f t="shared" si="3"/>
        <v>-83.8</v>
      </c>
    </row>
    <row r="56" s="2" customFormat="1" ht="15" spans="1:7">
      <c r="A56" s="5" t="s">
        <v>63</v>
      </c>
      <c r="B56" s="7">
        <v>0.1015</v>
      </c>
      <c r="C56" s="7">
        <v>0.1093</v>
      </c>
      <c r="D56" s="7">
        <v>0.0939</v>
      </c>
      <c r="E56" s="7">
        <f t="shared" si="0"/>
        <v>0.101566666666667</v>
      </c>
      <c r="F56" s="5">
        <f t="shared" si="1"/>
        <v>0.00770021644717428</v>
      </c>
      <c r="G56" s="5">
        <f t="shared" si="3"/>
        <v>17.7666666666667</v>
      </c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0"/>
        <v>0</v>
      </c>
      <c r="F57" s="5">
        <f t="shared" si="1"/>
        <v>0</v>
      </c>
      <c r="G57" s="5">
        <f t="shared" si="3"/>
        <v>-83.8</v>
      </c>
    </row>
    <row r="58" s="2" customFormat="1" ht="15" spans="1:7">
      <c r="A58" s="5" t="s">
        <v>65</v>
      </c>
      <c r="B58" s="7">
        <v>0.0472</v>
      </c>
      <c r="C58" s="7">
        <v>0.0696</v>
      </c>
      <c r="D58" s="7">
        <v>0.0552</v>
      </c>
      <c r="E58" s="7">
        <f t="shared" si="0"/>
        <v>0.0573333333333333</v>
      </c>
      <c r="F58" s="5">
        <f t="shared" si="1"/>
        <v>0.0113513582153561</v>
      </c>
      <c r="G58" s="7">
        <f t="shared" si="3"/>
        <v>-26.4666666666667</v>
      </c>
    </row>
    <row r="59" s="2" customFormat="1" ht="15" spans="1:7">
      <c r="A59" s="5" t="s">
        <v>66</v>
      </c>
      <c r="B59" s="7">
        <v>0.102</v>
      </c>
      <c r="C59" s="7">
        <v>0.0765</v>
      </c>
      <c r="D59" s="7">
        <v>0.0816</v>
      </c>
      <c r="E59" s="7">
        <f t="shared" si="0"/>
        <v>0.0867</v>
      </c>
      <c r="F59" s="5">
        <f t="shared" si="1"/>
        <v>0.0134933316864294</v>
      </c>
      <c r="G59" s="5">
        <f t="shared" si="3"/>
        <v>2.9</v>
      </c>
    </row>
    <row r="60" s="2" customFormat="1" ht="15" spans="1:7">
      <c r="A60" s="5" t="s">
        <v>67</v>
      </c>
      <c r="B60" s="7">
        <v>0.1691</v>
      </c>
      <c r="C60" s="7">
        <v>0.2247</v>
      </c>
      <c r="D60" s="7">
        <v>0.1762</v>
      </c>
      <c r="E60" s="7">
        <f t="shared" si="0"/>
        <v>0.19</v>
      </c>
      <c r="F60" s="5">
        <f t="shared" si="1"/>
        <v>0.030260039656286</v>
      </c>
      <c r="G60" s="7">
        <f t="shared" si="3"/>
        <v>106.2</v>
      </c>
    </row>
    <row r="61" s="2" customFormat="1" ht="15" spans="1:7">
      <c r="A61" s="5" t="s">
        <v>68</v>
      </c>
      <c r="B61" s="7">
        <v>0.1557</v>
      </c>
      <c r="C61" s="7">
        <v>0.1205</v>
      </c>
      <c r="D61" s="7">
        <v>0.1571</v>
      </c>
      <c r="E61" s="7">
        <f t="shared" si="0"/>
        <v>0.144433333333333</v>
      </c>
      <c r="F61" s="5">
        <f t="shared" si="1"/>
        <v>0.0207386916977261</v>
      </c>
      <c r="G61" s="5">
        <f t="shared" si="3"/>
        <v>60.6333333333333</v>
      </c>
    </row>
    <row r="62" s="2" customFormat="1" ht="15" spans="1:7">
      <c r="A62" s="5" t="s">
        <v>69</v>
      </c>
      <c r="B62" s="7">
        <v>0.0194</v>
      </c>
      <c r="C62" s="7">
        <v>0.0677</v>
      </c>
      <c r="D62" s="7">
        <v>0.0175</v>
      </c>
      <c r="E62" s="7">
        <f t="shared" si="0"/>
        <v>0.0348666666666667</v>
      </c>
      <c r="F62" s="5">
        <f t="shared" si="1"/>
        <v>0.0284503661370699</v>
      </c>
      <c r="G62" s="5">
        <f t="shared" si="3"/>
        <v>-48.9333333333333</v>
      </c>
    </row>
    <row r="63" s="2" customFormat="1" ht="15" spans="1:7">
      <c r="A63" s="5" t="s">
        <v>70</v>
      </c>
      <c r="B63" s="7">
        <v>0.1257</v>
      </c>
      <c r="C63" s="7">
        <v>0.1023</v>
      </c>
      <c r="D63" s="7">
        <v>0.117</v>
      </c>
      <c r="E63" s="7">
        <f t="shared" si="0"/>
        <v>0.115</v>
      </c>
      <c r="F63" s="5">
        <f t="shared" si="1"/>
        <v>0.0118275103043709</v>
      </c>
      <c r="G63" s="5">
        <f t="shared" si="3"/>
        <v>31.2</v>
      </c>
    </row>
    <row r="64" s="2" customFormat="1" ht="15" spans="1:7">
      <c r="A64" s="5" t="s">
        <v>71</v>
      </c>
      <c r="B64" s="7">
        <v>0.0427</v>
      </c>
      <c r="C64" s="7">
        <v>0.0459</v>
      </c>
      <c r="D64" s="7">
        <v>0.0303</v>
      </c>
      <c r="E64" s="7">
        <f t="shared" si="0"/>
        <v>0.0396333333333333</v>
      </c>
      <c r="F64" s="5">
        <f t="shared" si="1"/>
        <v>0.0082397410962562</v>
      </c>
      <c r="G64" s="5">
        <f t="shared" si="3"/>
        <v>-44.1666666666667</v>
      </c>
    </row>
    <row r="65" s="2" customFormat="1" ht="15" spans="1:7">
      <c r="A65" s="5" t="s">
        <v>72</v>
      </c>
      <c r="B65" s="7">
        <v>0.0834</v>
      </c>
      <c r="C65" s="7">
        <v>0.1027</v>
      </c>
      <c r="D65" s="7">
        <v>0.0883</v>
      </c>
      <c r="E65" s="7">
        <f t="shared" si="0"/>
        <v>0.0914666666666667</v>
      </c>
      <c r="F65" s="5">
        <f t="shared" si="1"/>
        <v>0.0100321150976917</v>
      </c>
      <c r="G65" s="5">
        <f t="shared" si="3"/>
        <v>7.66666666666665</v>
      </c>
    </row>
    <row r="66" s="2" customFormat="1" ht="15" spans="1:7">
      <c r="A66" s="5" t="s">
        <v>73</v>
      </c>
      <c r="B66" s="7">
        <v>0</v>
      </c>
      <c r="C66" s="7">
        <v>0</v>
      </c>
      <c r="D66" s="7">
        <v>0</v>
      </c>
      <c r="E66" s="7">
        <f t="shared" si="0"/>
        <v>0</v>
      </c>
      <c r="F66" s="5">
        <f t="shared" si="1"/>
        <v>0</v>
      </c>
      <c r="G66" s="7">
        <f t="shared" si="3"/>
        <v>-83.8</v>
      </c>
    </row>
    <row r="67" s="2" customFormat="1" ht="15" spans="1:7">
      <c r="A67" s="5" t="s">
        <v>74</v>
      </c>
      <c r="B67" s="7">
        <v>1.9967</v>
      </c>
      <c r="C67" s="7">
        <v>2.0035</v>
      </c>
      <c r="D67" s="7">
        <v>1.9865</v>
      </c>
      <c r="E67" s="7">
        <f t="shared" si="0"/>
        <v>1.99556666666667</v>
      </c>
      <c r="F67" s="5">
        <f t="shared" si="1"/>
        <v>0.00855647902664014</v>
      </c>
      <c r="G67" s="5">
        <f t="shared" si="3"/>
        <v>1911.76666666667</v>
      </c>
    </row>
    <row r="68" s="1" customFormat="1" ht="15" spans="1:7">
      <c r="A68" s="5" t="s">
        <v>75</v>
      </c>
      <c r="B68" s="7">
        <v>0.0687</v>
      </c>
      <c r="C68" s="7">
        <v>0.03</v>
      </c>
      <c r="D68" s="7">
        <v>0.031</v>
      </c>
      <c r="E68" s="7">
        <f t="shared" si="0"/>
        <v>0.0432333333333333</v>
      </c>
      <c r="F68" s="5">
        <f t="shared" si="1"/>
        <v>0.0220604472605007</v>
      </c>
      <c r="G68" s="5">
        <f>5*(E68+0.0058)/0.0018</f>
        <v>136.203703703704</v>
      </c>
    </row>
    <row r="69" s="1" customFormat="1" ht="15" spans="1:7">
      <c r="A69" s="5" t="s">
        <v>76</v>
      </c>
      <c r="B69" s="7">
        <v>0</v>
      </c>
      <c r="C69" s="7">
        <v>0</v>
      </c>
      <c r="D69" s="7">
        <v>0</v>
      </c>
      <c r="E69" s="7">
        <f t="shared" si="0"/>
        <v>0</v>
      </c>
      <c r="F69" s="5">
        <f t="shared" si="1"/>
        <v>0</v>
      </c>
      <c r="G69" s="5">
        <f t="shared" ref="G69:G97" si="4">5*(E69+0.0058)/0.0018</f>
        <v>16.1111111111111</v>
      </c>
    </row>
    <row r="70" s="1" customFormat="1" ht="15" spans="1:7">
      <c r="A70" s="5" t="s">
        <v>77</v>
      </c>
      <c r="B70" s="7">
        <v>0</v>
      </c>
      <c r="C70" s="7">
        <v>0</v>
      </c>
      <c r="D70" s="7">
        <v>0</v>
      </c>
      <c r="E70" s="7">
        <f t="shared" si="0"/>
        <v>0</v>
      </c>
      <c r="F70" s="5">
        <f t="shared" si="1"/>
        <v>0</v>
      </c>
      <c r="G70" s="5">
        <f t="shared" si="4"/>
        <v>16.1111111111111</v>
      </c>
    </row>
    <row r="71" s="1" customFormat="1" ht="15" spans="1:7">
      <c r="A71" s="5" t="s">
        <v>78</v>
      </c>
      <c r="B71" s="7">
        <v>0</v>
      </c>
      <c r="C71" s="7">
        <v>0</v>
      </c>
      <c r="D71" s="7">
        <v>0</v>
      </c>
      <c r="E71" s="7">
        <f t="shared" si="0"/>
        <v>0</v>
      </c>
      <c r="F71" s="5">
        <f t="shared" si="1"/>
        <v>0</v>
      </c>
      <c r="G71" s="5">
        <f t="shared" si="4"/>
        <v>16.1111111111111</v>
      </c>
    </row>
    <row r="72" s="1" customFormat="1" ht="15" spans="1:7">
      <c r="A72" s="5" t="s">
        <v>79</v>
      </c>
      <c r="B72" s="7">
        <v>0</v>
      </c>
      <c r="C72" s="7">
        <v>0</v>
      </c>
      <c r="D72" s="7">
        <v>0</v>
      </c>
      <c r="E72" s="7">
        <f t="shared" si="0"/>
        <v>0</v>
      </c>
      <c r="F72" s="5">
        <f t="shared" si="1"/>
        <v>0</v>
      </c>
      <c r="G72" s="5">
        <f t="shared" si="4"/>
        <v>16.1111111111111</v>
      </c>
    </row>
    <row r="73" s="1" customFormat="1" ht="15" spans="1:7">
      <c r="A73" s="5" t="s">
        <v>80</v>
      </c>
      <c r="B73" s="7">
        <v>0</v>
      </c>
      <c r="C73" s="7">
        <v>0</v>
      </c>
      <c r="D73" s="7">
        <v>0</v>
      </c>
      <c r="E73" s="7">
        <f t="shared" ref="E73:E97" si="5">AVERAGE(B73:D73)</f>
        <v>0</v>
      </c>
      <c r="F73" s="5">
        <f t="shared" ref="F73:F97" si="6">STDEV(B73:D73)</f>
        <v>0</v>
      </c>
      <c r="G73" s="5">
        <f t="shared" si="4"/>
        <v>16.1111111111111</v>
      </c>
    </row>
    <row r="74" s="1" customFormat="1" ht="15" spans="1:7">
      <c r="A74" s="5" t="s">
        <v>81</v>
      </c>
      <c r="B74" s="7">
        <v>0</v>
      </c>
      <c r="C74" s="7">
        <v>0</v>
      </c>
      <c r="D74" s="7">
        <v>0</v>
      </c>
      <c r="E74" s="7">
        <f t="shared" si="5"/>
        <v>0</v>
      </c>
      <c r="F74" s="5">
        <f t="shared" si="6"/>
        <v>0</v>
      </c>
      <c r="G74" s="5">
        <f t="shared" si="4"/>
        <v>16.1111111111111</v>
      </c>
    </row>
    <row r="75" s="1" customFormat="1" ht="15" spans="1:7">
      <c r="A75" s="5" t="s">
        <v>82</v>
      </c>
      <c r="B75" s="7">
        <v>1.1576</v>
      </c>
      <c r="C75" s="7">
        <v>0.9918</v>
      </c>
      <c r="D75" s="7">
        <v>0.885</v>
      </c>
      <c r="E75" s="7">
        <f t="shared" si="5"/>
        <v>1.01146666666667</v>
      </c>
      <c r="F75" s="5">
        <f t="shared" si="6"/>
        <v>0.137360013589594</v>
      </c>
      <c r="G75" s="5">
        <f t="shared" si="4"/>
        <v>2825.74074074074</v>
      </c>
    </row>
    <row r="76" s="1" customFormat="1" ht="15" spans="1:7">
      <c r="A76" s="5" t="s">
        <v>83</v>
      </c>
      <c r="B76" s="7">
        <v>1.3022</v>
      </c>
      <c r="C76" s="7">
        <v>1.4107</v>
      </c>
      <c r="D76" s="7">
        <v>1.5496</v>
      </c>
      <c r="E76" s="7">
        <f t="shared" si="5"/>
        <v>1.42083333333333</v>
      </c>
      <c r="F76" s="5">
        <f t="shared" si="6"/>
        <v>0.124010900058557</v>
      </c>
      <c r="G76" s="5">
        <f t="shared" si="4"/>
        <v>3962.87037037037</v>
      </c>
    </row>
    <row r="77" s="1" customFormat="1" ht="15" spans="1:7">
      <c r="A77" s="5" t="s">
        <v>84</v>
      </c>
      <c r="B77" s="7">
        <v>1.4294</v>
      </c>
      <c r="C77" s="7">
        <v>1.1983</v>
      </c>
      <c r="D77" s="7">
        <v>1.219</v>
      </c>
      <c r="E77" s="7">
        <f t="shared" si="5"/>
        <v>1.28223333333333</v>
      </c>
      <c r="F77" s="5">
        <f t="shared" si="6"/>
        <v>0.127869634133102</v>
      </c>
      <c r="G77" s="5">
        <f t="shared" si="4"/>
        <v>3577.87037037037</v>
      </c>
    </row>
    <row r="78" s="1" customFormat="1" ht="15" spans="1:7">
      <c r="A78" s="5" t="s">
        <v>85</v>
      </c>
      <c r="B78" s="7">
        <v>0</v>
      </c>
      <c r="C78" s="7">
        <v>0</v>
      </c>
      <c r="D78" s="7">
        <v>0</v>
      </c>
      <c r="E78" s="7">
        <f t="shared" si="5"/>
        <v>0</v>
      </c>
      <c r="F78" s="5">
        <f t="shared" si="6"/>
        <v>0</v>
      </c>
      <c r="G78" s="5">
        <f t="shared" si="4"/>
        <v>16.1111111111111</v>
      </c>
    </row>
    <row r="79" s="1" customFormat="1" ht="15" spans="1:7">
      <c r="A79" s="5" t="s">
        <v>86</v>
      </c>
      <c r="B79" s="7">
        <v>0</v>
      </c>
      <c r="C79" s="7">
        <v>0</v>
      </c>
      <c r="D79" s="7">
        <v>0</v>
      </c>
      <c r="E79" s="7">
        <f t="shared" si="5"/>
        <v>0</v>
      </c>
      <c r="F79" s="5">
        <f t="shared" si="6"/>
        <v>0</v>
      </c>
      <c r="G79" s="5">
        <f t="shared" si="4"/>
        <v>16.1111111111111</v>
      </c>
    </row>
    <row r="80" s="1" customFormat="1" ht="15" spans="1:7">
      <c r="A80" s="5" t="s">
        <v>87</v>
      </c>
      <c r="B80" s="7">
        <v>0</v>
      </c>
      <c r="C80" s="7">
        <v>0</v>
      </c>
      <c r="D80" s="7">
        <v>0</v>
      </c>
      <c r="E80" s="7">
        <f t="shared" si="5"/>
        <v>0</v>
      </c>
      <c r="F80" s="5">
        <f t="shared" si="6"/>
        <v>0</v>
      </c>
      <c r="G80" s="5">
        <f t="shared" si="4"/>
        <v>16.1111111111111</v>
      </c>
    </row>
    <row r="81" s="1" customFormat="1" ht="15" spans="1:7">
      <c r="A81" s="5" t="s">
        <v>88</v>
      </c>
      <c r="B81" s="7">
        <v>0</v>
      </c>
      <c r="C81" s="7">
        <v>0</v>
      </c>
      <c r="D81" s="7">
        <v>0</v>
      </c>
      <c r="E81" s="7">
        <f t="shared" si="5"/>
        <v>0</v>
      </c>
      <c r="F81" s="5">
        <f t="shared" si="6"/>
        <v>0</v>
      </c>
      <c r="G81" s="5">
        <f t="shared" si="4"/>
        <v>16.1111111111111</v>
      </c>
    </row>
    <row r="82" s="1" customFormat="1" ht="15" spans="1:7">
      <c r="A82" s="5" t="s">
        <v>89</v>
      </c>
      <c r="B82" s="7">
        <v>0</v>
      </c>
      <c r="C82" s="7">
        <v>0</v>
      </c>
      <c r="D82" s="7">
        <v>0</v>
      </c>
      <c r="E82" s="7">
        <f t="shared" si="5"/>
        <v>0</v>
      </c>
      <c r="F82" s="5">
        <f t="shared" si="6"/>
        <v>0</v>
      </c>
      <c r="G82" s="5">
        <f t="shared" si="4"/>
        <v>16.1111111111111</v>
      </c>
    </row>
    <row r="83" s="1" customFormat="1" ht="15" spans="1:7">
      <c r="A83" s="5" t="s">
        <v>90</v>
      </c>
      <c r="B83" s="7">
        <v>0.0605</v>
      </c>
      <c r="C83" s="7">
        <v>0.0023</v>
      </c>
      <c r="D83" s="7">
        <v>0.034</v>
      </c>
      <c r="E83" s="7">
        <f t="shared" si="5"/>
        <v>0.0322666666666667</v>
      </c>
      <c r="F83" s="5">
        <f t="shared" si="6"/>
        <v>0.0291386913455861</v>
      </c>
      <c r="G83" s="5">
        <f t="shared" si="4"/>
        <v>105.740740740741</v>
      </c>
    </row>
    <row r="84" s="1" customFormat="1" ht="15" spans="1:7">
      <c r="A84" s="5" t="s">
        <v>91</v>
      </c>
      <c r="B84" s="7">
        <v>0</v>
      </c>
      <c r="C84" s="7">
        <v>0</v>
      </c>
      <c r="D84" s="7">
        <v>0</v>
      </c>
      <c r="E84" s="7">
        <f t="shared" si="5"/>
        <v>0</v>
      </c>
      <c r="F84" s="5">
        <f t="shared" si="6"/>
        <v>0</v>
      </c>
      <c r="G84" s="5">
        <f t="shared" si="4"/>
        <v>16.1111111111111</v>
      </c>
    </row>
    <row r="85" s="1" customFormat="1" ht="15" spans="1:7">
      <c r="A85" s="5" t="s">
        <v>92</v>
      </c>
      <c r="B85" s="7">
        <v>0</v>
      </c>
      <c r="C85" s="7">
        <v>0</v>
      </c>
      <c r="D85" s="7">
        <v>0</v>
      </c>
      <c r="E85" s="7">
        <f t="shared" si="5"/>
        <v>0</v>
      </c>
      <c r="F85" s="5">
        <f t="shared" si="6"/>
        <v>0</v>
      </c>
      <c r="G85" s="5">
        <f t="shared" si="4"/>
        <v>16.1111111111111</v>
      </c>
    </row>
    <row r="86" s="1" customFormat="1" ht="15" spans="1:7">
      <c r="A86" s="5" t="s">
        <v>93</v>
      </c>
      <c r="B86" s="7">
        <v>0</v>
      </c>
      <c r="C86" s="7">
        <v>0</v>
      </c>
      <c r="D86" s="7">
        <v>0</v>
      </c>
      <c r="E86" s="7">
        <f t="shared" si="5"/>
        <v>0</v>
      </c>
      <c r="F86" s="5">
        <f t="shared" si="6"/>
        <v>0</v>
      </c>
      <c r="G86" s="5">
        <f t="shared" si="4"/>
        <v>16.1111111111111</v>
      </c>
    </row>
    <row r="87" s="1" customFormat="1" ht="15" spans="1:7">
      <c r="A87" s="5" t="s">
        <v>94</v>
      </c>
      <c r="B87" s="7">
        <v>0</v>
      </c>
      <c r="C87" s="7">
        <v>0</v>
      </c>
      <c r="D87" s="7">
        <v>0</v>
      </c>
      <c r="E87" s="7">
        <f t="shared" si="5"/>
        <v>0</v>
      </c>
      <c r="F87" s="5">
        <f t="shared" si="6"/>
        <v>0</v>
      </c>
      <c r="G87" s="5">
        <f t="shared" si="4"/>
        <v>16.1111111111111</v>
      </c>
    </row>
    <row r="88" s="1" customFormat="1" ht="15" spans="1:7">
      <c r="A88" s="5" t="s">
        <v>95</v>
      </c>
      <c r="B88" s="7">
        <v>0</v>
      </c>
      <c r="C88" s="7">
        <v>0</v>
      </c>
      <c r="D88" s="7">
        <v>0</v>
      </c>
      <c r="E88" s="7">
        <f t="shared" si="5"/>
        <v>0</v>
      </c>
      <c r="F88" s="5">
        <f t="shared" si="6"/>
        <v>0</v>
      </c>
      <c r="G88" s="5">
        <f t="shared" si="4"/>
        <v>16.1111111111111</v>
      </c>
    </row>
    <row r="89" s="1" customFormat="1" ht="15" spans="1:7">
      <c r="A89" s="5" t="s">
        <v>96</v>
      </c>
      <c r="B89" s="7">
        <v>0.4904</v>
      </c>
      <c r="C89" s="7">
        <v>0.4729</v>
      </c>
      <c r="D89" s="7">
        <v>0.4563</v>
      </c>
      <c r="E89" s="7">
        <f t="shared" si="5"/>
        <v>0.4732</v>
      </c>
      <c r="F89" s="5">
        <f t="shared" si="6"/>
        <v>0.0170519793572477</v>
      </c>
      <c r="G89" s="5">
        <f t="shared" si="4"/>
        <v>1330.55555555556</v>
      </c>
    </row>
    <row r="90" s="1" customFormat="1" ht="15" spans="1:7">
      <c r="A90" s="5" t="s">
        <v>97</v>
      </c>
      <c r="B90" s="7">
        <v>0</v>
      </c>
      <c r="C90" s="7">
        <v>0</v>
      </c>
      <c r="D90" s="7">
        <v>0</v>
      </c>
      <c r="E90" s="7">
        <f t="shared" si="5"/>
        <v>0</v>
      </c>
      <c r="F90" s="5">
        <f t="shared" si="6"/>
        <v>0</v>
      </c>
      <c r="G90" s="7">
        <f t="shared" si="4"/>
        <v>16.1111111111111</v>
      </c>
    </row>
    <row r="91" s="1" customFormat="1" ht="15" spans="1:7">
      <c r="A91" s="5" t="s">
        <v>98</v>
      </c>
      <c r="B91" s="7">
        <v>0</v>
      </c>
      <c r="C91" s="7">
        <v>0</v>
      </c>
      <c r="D91" s="7">
        <v>0</v>
      </c>
      <c r="E91" s="7">
        <f t="shared" si="5"/>
        <v>0</v>
      </c>
      <c r="F91" s="5">
        <f t="shared" si="6"/>
        <v>0</v>
      </c>
      <c r="G91" s="7">
        <f t="shared" si="4"/>
        <v>16.1111111111111</v>
      </c>
    </row>
    <row r="92" s="1" customFormat="1" ht="15" spans="1:7">
      <c r="A92" s="5" t="s">
        <v>99</v>
      </c>
      <c r="B92" s="7">
        <v>1.4578</v>
      </c>
      <c r="C92" s="7">
        <v>1.5499</v>
      </c>
      <c r="D92" s="7">
        <v>1.455</v>
      </c>
      <c r="E92" s="7">
        <f t="shared" si="5"/>
        <v>1.48756666666667</v>
      </c>
      <c r="F92" s="5">
        <f t="shared" si="6"/>
        <v>0.0540004012330773</v>
      </c>
      <c r="G92" s="7">
        <f t="shared" si="4"/>
        <v>4148.24074074074</v>
      </c>
    </row>
    <row r="93" s="1" customFormat="1" ht="15" spans="1:7">
      <c r="A93" s="5" t="s">
        <v>100</v>
      </c>
      <c r="B93" s="7">
        <v>0</v>
      </c>
      <c r="C93" s="7">
        <v>0</v>
      </c>
      <c r="D93" s="7">
        <v>0</v>
      </c>
      <c r="E93" s="7">
        <f t="shared" si="5"/>
        <v>0</v>
      </c>
      <c r="F93" s="5">
        <f t="shared" si="6"/>
        <v>0</v>
      </c>
      <c r="G93" s="5">
        <f t="shared" si="4"/>
        <v>16.1111111111111</v>
      </c>
    </row>
    <row r="94" s="1" customFormat="1" ht="15" spans="1:7">
      <c r="A94" s="5" t="s">
        <v>101</v>
      </c>
      <c r="B94" s="7">
        <v>0</v>
      </c>
      <c r="C94" s="7">
        <v>0</v>
      </c>
      <c r="D94" s="7">
        <v>0</v>
      </c>
      <c r="E94" s="7">
        <f t="shared" si="5"/>
        <v>0</v>
      </c>
      <c r="F94" s="5">
        <f t="shared" si="6"/>
        <v>0</v>
      </c>
      <c r="G94" s="5">
        <f t="shared" si="4"/>
        <v>16.1111111111111</v>
      </c>
    </row>
    <row r="95" s="1" customFormat="1" ht="15" spans="1:7">
      <c r="A95" s="5" t="s">
        <v>102</v>
      </c>
      <c r="B95" s="7">
        <v>0</v>
      </c>
      <c r="C95" s="7">
        <v>0</v>
      </c>
      <c r="D95" s="7">
        <v>0</v>
      </c>
      <c r="E95" s="7">
        <f t="shared" si="5"/>
        <v>0</v>
      </c>
      <c r="F95" s="5">
        <f t="shared" si="6"/>
        <v>0</v>
      </c>
      <c r="G95" s="5">
        <f t="shared" si="4"/>
        <v>16.1111111111111</v>
      </c>
    </row>
    <row r="96" s="1" customFormat="1" ht="15" spans="1:7">
      <c r="A96" s="5" t="s">
        <v>103</v>
      </c>
      <c r="B96" s="7">
        <v>0</v>
      </c>
      <c r="C96" s="7">
        <v>0</v>
      </c>
      <c r="D96" s="7">
        <v>0</v>
      </c>
      <c r="E96" s="7">
        <f t="shared" si="5"/>
        <v>0</v>
      </c>
      <c r="F96" s="5">
        <f t="shared" si="6"/>
        <v>0</v>
      </c>
      <c r="G96" s="5">
        <f t="shared" si="4"/>
        <v>16.1111111111111</v>
      </c>
    </row>
    <row r="97" s="1" customFormat="1" ht="15" spans="1:7">
      <c r="A97" s="5" t="s">
        <v>104</v>
      </c>
      <c r="B97" s="7">
        <v>0</v>
      </c>
      <c r="C97" s="7">
        <v>0</v>
      </c>
      <c r="D97" s="7">
        <v>0</v>
      </c>
      <c r="E97" s="7">
        <f t="shared" si="5"/>
        <v>0</v>
      </c>
      <c r="F97" s="5">
        <f t="shared" si="6"/>
        <v>0</v>
      </c>
      <c r="G97" s="5">
        <f t="shared" si="4"/>
        <v>16.1111111111111</v>
      </c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</sheetData>
  <mergeCells count="3">
    <mergeCell ref="A5:F5"/>
    <mergeCell ref="B6:E6"/>
    <mergeCell ref="A6:A7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"/>
  <sheetViews>
    <sheetView topLeftCell="A80" workbookViewId="0">
      <selection activeCell="A99" sqref="$A99:$XFD144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43390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121</v>
      </c>
      <c r="B5" s="9"/>
      <c r="C5" s="9"/>
      <c r="D5" s="9"/>
      <c r="E5" s="9"/>
      <c r="F5" s="9"/>
      <c r="G5" s="5"/>
    </row>
    <row r="6" s="2" customFormat="1" ht="15" spans="1:7">
      <c r="A6" s="9" t="s">
        <v>116</v>
      </c>
      <c r="B6" s="10" t="s">
        <v>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0.3147</v>
      </c>
      <c r="C8" s="7">
        <v>0.2379</v>
      </c>
      <c r="D8" s="7">
        <v>0.3205</v>
      </c>
      <c r="E8" s="7">
        <f>AVERAGE(B8:D8)</f>
        <v>0.291033333333333</v>
      </c>
      <c r="F8" s="5">
        <f>STDEV(B8:D8)</f>
        <v>0.0461061095011641</v>
      </c>
      <c r="G8" s="5">
        <f>5*(E8-0.02)/0.011</f>
        <v>123.19696969697</v>
      </c>
    </row>
    <row r="9" s="2" customFormat="1" ht="15" spans="1:7">
      <c r="A9" s="5" t="s">
        <v>16</v>
      </c>
      <c r="B9" s="7">
        <v>0.3041</v>
      </c>
      <c r="C9" s="7">
        <v>0.3815</v>
      </c>
      <c r="D9" s="7">
        <v>0.3165</v>
      </c>
      <c r="E9" s="7">
        <f t="shared" ref="E9:E72" si="0">AVERAGE(B9:D9)</f>
        <v>0.334033333333333</v>
      </c>
      <c r="F9" s="5">
        <f t="shared" ref="F9:F72" si="1">STDEV(B9:D9)</f>
        <v>0.041572266396401</v>
      </c>
      <c r="G9" s="5">
        <f t="shared" ref="G9:G37" si="2">5*(E9-0.02)/0.011</f>
        <v>142.742424242424</v>
      </c>
    </row>
    <row r="10" s="2" customFormat="1" ht="15" spans="1:7">
      <c r="A10" s="5" t="s">
        <v>17</v>
      </c>
      <c r="B10" s="7">
        <v>0.0762</v>
      </c>
      <c r="C10" s="7">
        <v>0.0977</v>
      </c>
      <c r="D10" s="7">
        <v>0.0718</v>
      </c>
      <c r="E10" s="7">
        <f t="shared" si="0"/>
        <v>0.0819</v>
      </c>
      <c r="F10" s="5">
        <f t="shared" si="1"/>
        <v>0.0138589321377947</v>
      </c>
      <c r="G10" s="5">
        <f t="shared" si="2"/>
        <v>28.1363636363636</v>
      </c>
    </row>
    <row r="11" s="2" customFormat="1" ht="15" spans="1:7">
      <c r="A11" s="5" t="s">
        <v>18</v>
      </c>
      <c r="B11" s="7">
        <v>0.1128</v>
      </c>
      <c r="C11" s="7">
        <v>0.0373</v>
      </c>
      <c r="D11" s="7">
        <v>0.0707</v>
      </c>
      <c r="E11" s="7">
        <f t="shared" si="0"/>
        <v>0.0736</v>
      </c>
      <c r="F11" s="5">
        <f t="shared" si="1"/>
        <v>0.0378334508074534</v>
      </c>
      <c r="G11" s="5">
        <f t="shared" si="2"/>
        <v>24.3636363636364</v>
      </c>
    </row>
    <row r="12" s="2" customFormat="1" ht="15" spans="1:7">
      <c r="A12" s="5" t="s">
        <v>19</v>
      </c>
      <c r="B12" s="7">
        <v>0.1753</v>
      </c>
      <c r="C12" s="7">
        <v>0.168</v>
      </c>
      <c r="D12" s="7">
        <v>0.1823</v>
      </c>
      <c r="E12" s="7">
        <f t="shared" si="0"/>
        <v>0.1752</v>
      </c>
      <c r="F12" s="5">
        <f t="shared" si="1"/>
        <v>0.00715052445628989</v>
      </c>
      <c r="G12" s="5">
        <f t="shared" si="2"/>
        <v>70.5454545454546</v>
      </c>
    </row>
    <row r="13" s="2" customFormat="1" ht="15" spans="1:7">
      <c r="A13" s="5" t="s">
        <v>20</v>
      </c>
      <c r="B13" s="7">
        <v>0.0596</v>
      </c>
      <c r="C13" s="7">
        <v>0.0724</v>
      </c>
      <c r="D13" s="7">
        <v>0.0455</v>
      </c>
      <c r="E13" s="7">
        <f t="shared" si="0"/>
        <v>0.0591666666666667</v>
      </c>
      <c r="F13" s="5">
        <f t="shared" si="1"/>
        <v>0.0134552344213445</v>
      </c>
      <c r="G13" s="7">
        <f t="shared" si="2"/>
        <v>17.8030303030303</v>
      </c>
    </row>
    <row r="14" s="2" customFormat="1" ht="15" spans="1:7">
      <c r="A14" s="5" t="s">
        <v>21</v>
      </c>
      <c r="B14" s="7">
        <v>0.2794</v>
      </c>
      <c r="C14" s="7">
        <v>0.1563</v>
      </c>
      <c r="D14" s="7">
        <v>0.0719</v>
      </c>
      <c r="E14" s="7">
        <f t="shared" si="0"/>
        <v>0.1692</v>
      </c>
      <c r="F14" s="5">
        <f t="shared" si="1"/>
        <v>0.104349748442438</v>
      </c>
      <c r="G14" s="5">
        <f t="shared" si="2"/>
        <v>67.8181818181818</v>
      </c>
    </row>
    <row r="15" s="2" customFormat="1" ht="15" spans="1:7">
      <c r="A15" s="5" t="s">
        <v>22</v>
      </c>
      <c r="B15" s="7">
        <v>0.7024</v>
      </c>
      <c r="C15" s="7">
        <v>0.7501</v>
      </c>
      <c r="D15" s="7">
        <v>0.8132</v>
      </c>
      <c r="E15" s="7">
        <f t="shared" si="0"/>
        <v>0.755233333333333</v>
      </c>
      <c r="F15" s="5">
        <f t="shared" si="1"/>
        <v>0.0555780832103207</v>
      </c>
      <c r="G15" s="5">
        <f t="shared" si="2"/>
        <v>334.19696969697</v>
      </c>
    </row>
    <row r="16" s="2" customFormat="1" ht="15" spans="1:7">
      <c r="A16" s="5" t="s">
        <v>23</v>
      </c>
      <c r="B16" s="7">
        <v>0.1504</v>
      </c>
      <c r="C16" s="7">
        <v>0.1479</v>
      </c>
      <c r="D16" s="7">
        <v>0.1233</v>
      </c>
      <c r="E16" s="7">
        <f t="shared" si="0"/>
        <v>0.140533333333333</v>
      </c>
      <c r="F16" s="5">
        <f t="shared" si="1"/>
        <v>0.0149767597741746</v>
      </c>
      <c r="G16" s="7">
        <f t="shared" si="2"/>
        <v>54.7878787878788</v>
      </c>
    </row>
    <row r="17" s="2" customFormat="1" ht="15" spans="1:7">
      <c r="A17" s="5" t="s">
        <v>24</v>
      </c>
      <c r="B17" s="7">
        <v>0.3473</v>
      </c>
      <c r="C17" s="7">
        <v>0.2023</v>
      </c>
      <c r="D17" s="7">
        <v>0.3808</v>
      </c>
      <c r="E17" s="7">
        <f t="shared" si="0"/>
        <v>0.310133333333333</v>
      </c>
      <c r="F17" s="5">
        <f t="shared" si="1"/>
        <v>0.0948766743374436</v>
      </c>
      <c r="G17" s="5">
        <f t="shared" si="2"/>
        <v>131.878787878788</v>
      </c>
    </row>
    <row r="18" s="2" customFormat="1" ht="15" spans="1:7">
      <c r="A18" s="5" t="s">
        <v>25</v>
      </c>
      <c r="B18" s="7">
        <v>2.888</v>
      </c>
      <c r="C18" s="7">
        <v>3.12</v>
      </c>
      <c r="D18" s="7">
        <v>2.6195</v>
      </c>
      <c r="E18" s="7">
        <f t="shared" si="0"/>
        <v>2.87583333333333</v>
      </c>
      <c r="F18" s="5">
        <f t="shared" si="1"/>
        <v>0.250471721624085</v>
      </c>
      <c r="G18" s="5">
        <f t="shared" si="2"/>
        <v>1298.10606060606</v>
      </c>
    </row>
    <row r="19" s="2" customFormat="1" ht="15" spans="1:7">
      <c r="A19" s="5" t="s">
        <v>26</v>
      </c>
      <c r="B19" s="7">
        <v>0.1234</v>
      </c>
      <c r="C19" s="7">
        <v>0.1096</v>
      </c>
      <c r="D19" s="7">
        <v>0.0328</v>
      </c>
      <c r="E19" s="7">
        <f t="shared" si="0"/>
        <v>0.0886</v>
      </c>
      <c r="F19" s="5">
        <f t="shared" si="1"/>
        <v>0.0488143421547397</v>
      </c>
      <c r="G19" s="7">
        <f t="shared" si="2"/>
        <v>31.1818181818182</v>
      </c>
    </row>
    <row r="20" s="2" customFormat="1" ht="15" spans="1:7">
      <c r="A20" s="5" t="s">
        <v>27</v>
      </c>
      <c r="B20" s="7">
        <v>0.0567</v>
      </c>
      <c r="C20" s="7">
        <v>0.0439</v>
      </c>
      <c r="D20" s="7">
        <v>0.0456</v>
      </c>
      <c r="E20" s="7">
        <f t="shared" si="0"/>
        <v>0.0487333333333333</v>
      </c>
      <c r="F20" s="5">
        <f t="shared" si="1"/>
        <v>0.00695149863938225</v>
      </c>
      <c r="G20" s="5">
        <f t="shared" si="2"/>
        <v>13.0606060606061</v>
      </c>
    </row>
    <row r="21" s="2" customFormat="1" ht="15" spans="1:7">
      <c r="A21" s="5" t="s">
        <v>28</v>
      </c>
      <c r="B21" s="7">
        <v>0.0473</v>
      </c>
      <c r="C21" s="7">
        <v>0.0333</v>
      </c>
      <c r="D21" s="7">
        <v>0.0432999999999999</v>
      </c>
      <c r="E21" s="7">
        <f t="shared" si="0"/>
        <v>0.0413</v>
      </c>
      <c r="F21" s="5">
        <f t="shared" si="1"/>
        <v>0.00721110255092796</v>
      </c>
      <c r="G21" s="5">
        <f t="shared" si="2"/>
        <v>9.68181818181817</v>
      </c>
    </row>
    <row r="22" s="2" customFormat="1" ht="15" spans="1:7">
      <c r="A22" s="5" t="s">
        <v>29</v>
      </c>
      <c r="B22" s="7">
        <v>0.7051</v>
      </c>
      <c r="C22" s="7">
        <v>0.5789</v>
      </c>
      <c r="D22" s="7">
        <v>0.5585</v>
      </c>
      <c r="E22" s="7">
        <f t="shared" si="0"/>
        <v>0.614166666666667</v>
      </c>
      <c r="F22" s="5">
        <f t="shared" si="1"/>
        <v>0.0794083958617307</v>
      </c>
      <c r="G22" s="5">
        <f t="shared" si="2"/>
        <v>270.075757575758</v>
      </c>
    </row>
    <row r="23" s="2" customFormat="1" ht="15" spans="1:7">
      <c r="A23" s="5" t="s">
        <v>30</v>
      </c>
      <c r="B23" s="7">
        <v>0.7051</v>
      </c>
      <c r="C23" s="7">
        <v>0.5789</v>
      </c>
      <c r="D23" s="7">
        <v>0.5585</v>
      </c>
      <c r="E23" s="7">
        <f t="shared" si="0"/>
        <v>0.614166666666667</v>
      </c>
      <c r="F23" s="5">
        <f t="shared" si="1"/>
        <v>0.0794083958617307</v>
      </c>
      <c r="G23" s="5">
        <f t="shared" si="2"/>
        <v>270.075757575758</v>
      </c>
    </row>
    <row r="24" s="2" customFormat="1" ht="15" spans="1:7">
      <c r="A24" s="5" t="s">
        <v>31</v>
      </c>
      <c r="B24" s="7">
        <v>0.1083</v>
      </c>
      <c r="C24" s="7">
        <v>0.1942</v>
      </c>
      <c r="D24" s="7">
        <v>0.1017</v>
      </c>
      <c r="E24" s="7">
        <f t="shared" si="0"/>
        <v>0.134733333333333</v>
      </c>
      <c r="F24" s="5">
        <f t="shared" si="1"/>
        <v>0.0516052645893162</v>
      </c>
      <c r="G24" s="5">
        <f t="shared" si="2"/>
        <v>52.1515151515152</v>
      </c>
    </row>
    <row r="25" s="2" customFormat="1" ht="15" spans="1:7">
      <c r="A25" s="5" t="s">
        <v>32</v>
      </c>
      <c r="B25" s="7">
        <v>0.115</v>
      </c>
      <c r="C25" s="7">
        <v>0.0577</v>
      </c>
      <c r="D25" s="7">
        <v>0.024</v>
      </c>
      <c r="E25" s="7">
        <f t="shared" si="0"/>
        <v>0.0655666666666667</v>
      </c>
      <c r="F25" s="5">
        <f t="shared" si="1"/>
        <v>0.0460072095799488</v>
      </c>
      <c r="G25" s="5">
        <f t="shared" si="2"/>
        <v>20.7121212121212</v>
      </c>
    </row>
    <row r="26" s="2" customFormat="1" ht="15" spans="1:7">
      <c r="A26" s="5" t="s">
        <v>33</v>
      </c>
      <c r="B26" s="7">
        <v>0.0132</v>
      </c>
      <c r="C26" s="7">
        <v>0.0354</v>
      </c>
      <c r="D26" s="7">
        <v>0.052</v>
      </c>
      <c r="E26" s="7">
        <f t="shared" si="0"/>
        <v>0.0335333333333333</v>
      </c>
      <c r="F26" s="5">
        <f t="shared" si="1"/>
        <v>0.0194672374345548</v>
      </c>
      <c r="G26" s="5">
        <f t="shared" si="2"/>
        <v>6.15151515151515</v>
      </c>
    </row>
    <row r="27" s="2" customFormat="1" ht="15" spans="1:7">
      <c r="A27" s="5" t="s">
        <v>34</v>
      </c>
      <c r="B27" s="7">
        <v>0.0701</v>
      </c>
      <c r="C27" s="7">
        <v>0.0882</v>
      </c>
      <c r="D27" s="7">
        <v>0.0543</v>
      </c>
      <c r="E27" s="7">
        <f t="shared" si="0"/>
        <v>0.0708666666666667</v>
      </c>
      <c r="F27" s="5">
        <f t="shared" si="1"/>
        <v>0.0169629989486922</v>
      </c>
      <c r="G27" s="7">
        <f t="shared" si="2"/>
        <v>23.1212121212121</v>
      </c>
    </row>
    <row r="28" s="2" customFormat="1" ht="15" spans="1:7">
      <c r="A28" s="5" t="s">
        <v>35</v>
      </c>
      <c r="B28" s="7">
        <v>0.0282</v>
      </c>
      <c r="C28" s="7">
        <v>0.0801</v>
      </c>
      <c r="D28" s="7">
        <v>0.0353</v>
      </c>
      <c r="E28" s="7">
        <f t="shared" si="0"/>
        <v>0.0478666666666667</v>
      </c>
      <c r="F28" s="5">
        <f t="shared" si="1"/>
        <v>0.0281397109674803</v>
      </c>
      <c r="G28" s="5">
        <f t="shared" si="2"/>
        <v>12.6666666666667</v>
      </c>
    </row>
    <row r="29" s="2" customFormat="1" ht="15" spans="1:7">
      <c r="A29" s="5" t="s">
        <v>36</v>
      </c>
      <c r="B29" s="7">
        <v>0</v>
      </c>
      <c r="C29" s="7">
        <v>0</v>
      </c>
      <c r="D29" s="7">
        <v>0</v>
      </c>
      <c r="E29" s="7">
        <f t="shared" si="0"/>
        <v>0</v>
      </c>
      <c r="F29" s="5">
        <f t="shared" si="1"/>
        <v>0</v>
      </c>
      <c r="G29" s="5">
        <f t="shared" si="2"/>
        <v>-9.09090909090909</v>
      </c>
    </row>
    <row r="30" s="2" customFormat="1" ht="15" spans="1:7">
      <c r="A30" s="5" t="s">
        <v>37</v>
      </c>
      <c r="B30" s="7">
        <v>0.0781</v>
      </c>
      <c r="C30" s="7">
        <v>0.1112</v>
      </c>
      <c r="D30" s="7">
        <v>0.0691</v>
      </c>
      <c r="E30" s="7">
        <f t="shared" si="0"/>
        <v>0.0861333333333333</v>
      </c>
      <c r="F30" s="5">
        <f t="shared" si="1"/>
        <v>0.0221698744546137</v>
      </c>
      <c r="G30" s="5">
        <f t="shared" si="2"/>
        <v>30.0606060606061</v>
      </c>
    </row>
    <row r="31" s="2" customFormat="1" ht="15" spans="1:7">
      <c r="A31" s="5" t="s">
        <v>38</v>
      </c>
      <c r="B31" s="7">
        <v>0</v>
      </c>
      <c r="C31" s="7">
        <v>0</v>
      </c>
      <c r="D31" s="7">
        <v>0</v>
      </c>
      <c r="E31" s="7">
        <f t="shared" si="0"/>
        <v>0</v>
      </c>
      <c r="F31" s="5">
        <f t="shared" si="1"/>
        <v>0</v>
      </c>
      <c r="G31" s="5">
        <f t="shared" si="2"/>
        <v>-9.09090909090909</v>
      </c>
    </row>
    <row r="32" s="2" customFormat="1" ht="15" spans="1:7">
      <c r="A32" s="5" t="s">
        <v>39</v>
      </c>
      <c r="B32" s="7">
        <v>0</v>
      </c>
      <c r="C32" s="7">
        <v>0</v>
      </c>
      <c r="D32" s="7">
        <v>0</v>
      </c>
      <c r="E32" s="7">
        <f t="shared" si="0"/>
        <v>0</v>
      </c>
      <c r="F32" s="5">
        <f t="shared" si="1"/>
        <v>0</v>
      </c>
      <c r="G32" s="5">
        <f t="shared" si="2"/>
        <v>-9.09090909090909</v>
      </c>
    </row>
    <row r="33" s="2" customFormat="1" ht="15" spans="1:7">
      <c r="A33" s="5" t="s">
        <v>40</v>
      </c>
      <c r="B33" s="7">
        <v>0.0635</v>
      </c>
      <c r="C33" s="7">
        <v>0.039</v>
      </c>
      <c r="D33" s="7">
        <v>0.0316999999999999</v>
      </c>
      <c r="E33" s="7">
        <f t="shared" si="0"/>
        <v>0.0447333333333333</v>
      </c>
      <c r="F33" s="5">
        <f t="shared" si="1"/>
        <v>0.016657230662188</v>
      </c>
      <c r="G33" s="5">
        <f t="shared" si="2"/>
        <v>11.2424242424242</v>
      </c>
    </row>
    <row r="34" s="2" customFormat="1" ht="15" spans="1:7">
      <c r="A34" s="5" t="s">
        <v>41</v>
      </c>
      <c r="B34" s="7">
        <v>0</v>
      </c>
      <c r="C34" s="7">
        <v>0</v>
      </c>
      <c r="D34" s="7">
        <v>0</v>
      </c>
      <c r="E34" s="7">
        <f t="shared" si="0"/>
        <v>0</v>
      </c>
      <c r="F34" s="5">
        <f t="shared" si="1"/>
        <v>0</v>
      </c>
      <c r="G34" s="5">
        <f t="shared" si="2"/>
        <v>-9.09090909090909</v>
      </c>
    </row>
    <row r="35" s="2" customFormat="1" ht="15" spans="1:7">
      <c r="A35" s="5" t="s">
        <v>42</v>
      </c>
      <c r="B35" s="7">
        <v>0</v>
      </c>
      <c r="C35" s="7">
        <v>0</v>
      </c>
      <c r="D35" s="7">
        <v>0</v>
      </c>
      <c r="E35" s="7">
        <f t="shared" si="0"/>
        <v>0</v>
      </c>
      <c r="F35" s="5">
        <f t="shared" si="1"/>
        <v>0</v>
      </c>
      <c r="G35" s="5">
        <f t="shared" si="2"/>
        <v>-9.09090909090909</v>
      </c>
    </row>
    <row r="36" s="2" customFormat="1" ht="15" spans="1:7">
      <c r="A36" s="5" t="s">
        <v>43</v>
      </c>
      <c r="B36" s="7">
        <v>0</v>
      </c>
      <c r="C36" s="7">
        <v>0</v>
      </c>
      <c r="D36" s="7">
        <v>0</v>
      </c>
      <c r="E36" s="7">
        <f t="shared" si="0"/>
        <v>0</v>
      </c>
      <c r="F36" s="5">
        <f t="shared" si="1"/>
        <v>0</v>
      </c>
      <c r="G36" s="5">
        <f t="shared" si="2"/>
        <v>-9.09090909090909</v>
      </c>
    </row>
    <row r="37" s="2" customFormat="1" ht="15" spans="1:7">
      <c r="A37" s="5" t="s">
        <v>44</v>
      </c>
      <c r="B37" s="7">
        <v>0</v>
      </c>
      <c r="C37" s="7">
        <v>0</v>
      </c>
      <c r="D37" s="7">
        <v>0</v>
      </c>
      <c r="E37" s="7">
        <f t="shared" si="0"/>
        <v>0</v>
      </c>
      <c r="F37" s="5">
        <f t="shared" si="1"/>
        <v>0</v>
      </c>
      <c r="G37" s="5">
        <f t="shared" si="2"/>
        <v>-9.09090909090909</v>
      </c>
    </row>
    <row r="38" s="2" customFormat="1" ht="15" spans="1:7">
      <c r="A38" s="5" t="s">
        <v>45</v>
      </c>
      <c r="B38" s="7">
        <v>0.2729</v>
      </c>
      <c r="C38" s="7">
        <v>0.2421</v>
      </c>
      <c r="D38" s="7">
        <v>0.1428</v>
      </c>
      <c r="E38" s="7">
        <f t="shared" si="0"/>
        <v>0.219266666666667</v>
      </c>
      <c r="F38" s="5">
        <f t="shared" si="1"/>
        <v>0.0679891412898658</v>
      </c>
      <c r="G38" s="5">
        <f>5*(E38-0.0067)/0.0073</f>
        <v>145.593607305936</v>
      </c>
    </row>
    <row r="39" s="2" customFormat="1" ht="15" spans="1:7">
      <c r="A39" s="5" t="s">
        <v>46</v>
      </c>
      <c r="B39" s="7">
        <v>0.0177</v>
      </c>
      <c r="C39" s="7">
        <v>0.0186</v>
      </c>
      <c r="D39" s="7">
        <v>0.0297</v>
      </c>
      <c r="E39" s="7">
        <f t="shared" si="0"/>
        <v>0.022</v>
      </c>
      <c r="F39" s="5">
        <f t="shared" si="1"/>
        <v>0.00668356192460278</v>
      </c>
      <c r="G39" s="5">
        <f t="shared" ref="G39:G67" si="3">5*(E39-0.0067)/0.0073</f>
        <v>10.4794520547945</v>
      </c>
    </row>
    <row r="40" s="2" customFormat="1" ht="15" spans="1:7">
      <c r="A40" s="5" t="s">
        <v>47</v>
      </c>
      <c r="B40" s="7">
        <v>0.0261</v>
      </c>
      <c r="C40" s="7">
        <v>0.1403</v>
      </c>
      <c r="D40" s="7">
        <v>0.1069</v>
      </c>
      <c r="E40" s="7">
        <f t="shared" si="0"/>
        <v>0.0911</v>
      </c>
      <c r="F40" s="5">
        <f t="shared" si="1"/>
        <v>0.0587166075314302</v>
      </c>
      <c r="G40" s="5">
        <f t="shared" si="3"/>
        <v>57.8082191780822</v>
      </c>
    </row>
    <row r="41" s="2" customFormat="1" ht="15" spans="1:7">
      <c r="A41" s="5" t="s">
        <v>48</v>
      </c>
      <c r="B41" s="7">
        <v>0.0997</v>
      </c>
      <c r="C41" s="7">
        <v>0.0801</v>
      </c>
      <c r="D41" s="7">
        <v>0.1107</v>
      </c>
      <c r="E41" s="7">
        <f t="shared" si="0"/>
        <v>0.0968333333333333</v>
      </c>
      <c r="F41" s="5">
        <f t="shared" si="1"/>
        <v>0.0155001075265088</v>
      </c>
      <c r="G41" s="5">
        <f t="shared" si="3"/>
        <v>61.7351598173516</v>
      </c>
    </row>
    <row r="42" s="2" customFormat="1" ht="15" spans="1:7">
      <c r="A42" s="5" t="s">
        <v>49</v>
      </c>
      <c r="B42" s="7">
        <v>0.003</v>
      </c>
      <c r="C42" s="7">
        <v>0.0161</v>
      </c>
      <c r="D42" s="7">
        <v>0.0118</v>
      </c>
      <c r="E42" s="7">
        <f t="shared" si="0"/>
        <v>0.0103</v>
      </c>
      <c r="F42" s="5">
        <f t="shared" si="1"/>
        <v>0.00667757440991862</v>
      </c>
      <c r="G42" s="5">
        <f t="shared" si="3"/>
        <v>2.46575342465753</v>
      </c>
    </row>
    <row r="43" s="2" customFormat="1" ht="15" spans="1:7">
      <c r="A43" s="5" t="s">
        <v>50</v>
      </c>
      <c r="B43" s="7">
        <v>0.0715</v>
      </c>
      <c r="C43" s="7">
        <v>0.0734</v>
      </c>
      <c r="D43" s="7">
        <v>0.0937</v>
      </c>
      <c r="E43" s="7">
        <f t="shared" si="0"/>
        <v>0.0795333333333333</v>
      </c>
      <c r="F43" s="5">
        <f t="shared" si="1"/>
        <v>0.01230541886054</v>
      </c>
      <c r="G43" s="5">
        <f t="shared" si="3"/>
        <v>49.8858447488584</v>
      </c>
    </row>
    <row r="44" s="2" customFormat="1" ht="15" spans="1:7">
      <c r="A44" s="5" t="s">
        <v>51</v>
      </c>
      <c r="B44" s="7">
        <v>0.1351</v>
      </c>
      <c r="C44" s="7">
        <v>0.2014</v>
      </c>
      <c r="D44" s="7">
        <v>0.1591</v>
      </c>
      <c r="E44" s="7">
        <f t="shared" si="0"/>
        <v>0.1652</v>
      </c>
      <c r="F44" s="5">
        <f t="shared" si="1"/>
        <v>0.0335682886069576</v>
      </c>
      <c r="G44" s="5">
        <f t="shared" si="3"/>
        <v>108.561643835616</v>
      </c>
    </row>
    <row r="45" s="2" customFormat="1" ht="15" spans="1:7">
      <c r="A45" s="5" t="s">
        <v>52</v>
      </c>
      <c r="B45" s="7">
        <v>0.1835</v>
      </c>
      <c r="C45" s="7">
        <v>0.1558</v>
      </c>
      <c r="D45" s="7">
        <v>0.1823</v>
      </c>
      <c r="E45" s="7">
        <f t="shared" si="0"/>
        <v>0.173866666666667</v>
      </c>
      <c r="F45" s="5">
        <f t="shared" si="1"/>
        <v>0.0156576924651538</v>
      </c>
      <c r="G45" s="5">
        <f t="shared" si="3"/>
        <v>114.497716894977</v>
      </c>
    </row>
    <row r="46" s="2" customFormat="1" ht="15" spans="1:7">
      <c r="A46" s="5" t="s">
        <v>53</v>
      </c>
      <c r="B46" s="7">
        <v>0.1637</v>
      </c>
      <c r="C46" s="7">
        <v>0.1684</v>
      </c>
      <c r="D46" s="7">
        <v>0.1063</v>
      </c>
      <c r="E46" s="7">
        <f t="shared" si="0"/>
        <v>0.146133333333333</v>
      </c>
      <c r="F46" s="5">
        <f t="shared" si="1"/>
        <v>0.0345766298724056</v>
      </c>
      <c r="G46" s="5">
        <f t="shared" si="3"/>
        <v>95.5022831050228</v>
      </c>
    </row>
    <row r="47" s="2" customFormat="1" ht="15" spans="1:7">
      <c r="A47" s="5" t="s">
        <v>54</v>
      </c>
      <c r="B47" s="7">
        <v>0.1013</v>
      </c>
      <c r="C47" s="7">
        <v>0.0844</v>
      </c>
      <c r="D47" s="7">
        <v>0.095</v>
      </c>
      <c r="E47" s="7">
        <f t="shared" si="0"/>
        <v>0.0935666666666667</v>
      </c>
      <c r="F47" s="5">
        <f t="shared" si="1"/>
        <v>0.00854068693568224</v>
      </c>
      <c r="G47" s="5">
        <f t="shared" si="3"/>
        <v>59.4977168949772</v>
      </c>
    </row>
    <row r="48" s="2" customFormat="1" ht="15" spans="1:7">
      <c r="A48" s="5" t="s">
        <v>55</v>
      </c>
      <c r="B48" s="7">
        <v>1.2981</v>
      </c>
      <c r="C48" s="7">
        <v>1.0332</v>
      </c>
      <c r="D48" s="7">
        <v>1.2533</v>
      </c>
      <c r="E48" s="7">
        <f t="shared" si="0"/>
        <v>1.19486666666667</v>
      </c>
      <c r="F48" s="5">
        <f t="shared" si="1"/>
        <v>0.141788022531289</v>
      </c>
      <c r="G48" s="5">
        <f t="shared" si="3"/>
        <v>813.812785388128</v>
      </c>
    </row>
    <row r="49" s="2" customFormat="1" ht="15" spans="1:7">
      <c r="A49" s="5" t="s">
        <v>56</v>
      </c>
      <c r="B49" s="7">
        <v>0.0708</v>
      </c>
      <c r="C49" s="7">
        <v>0.0625</v>
      </c>
      <c r="D49" s="7">
        <v>0.0607</v>
      </c>
      <c r="E49" s="7">
        <f t="shared" si="0"/>
        <v>0.0646666666666667</v>
      </c>
      <c r="F49" s="5">
        <f t="shared" si="1"/>
        <v>0.00538733081714251</v>
      </c>
      <c r="G49" s="5">
        <f t="shared" si="3"/>
        <v>39.703196347032</v>
      </c>
    </row>
    <row r="50" s="2" customFormat="1" ht="15" spans="1:7">
      <c r="A50" s="5" t="s">
        <v>57</v>
      </c>
      <c r="B50" s="7">
        <v>0.0399</v>
      </c>
      <c r="C50" s="7">
        <v>0.0541</v>
      </c>
      <c r="D50" s="7">
        <v>0.0183</v>
      </c>
      <c r="E50" s="7">
        <f t="shared" si="0"/>
        <v>0.0374333333333333</v>
      </c>
      <c r="F50" s="5">
        <f t="shared" si="1"/>
        <v>0.0180270167618864</v>
      </c>
      <c r="G50" s="5">
        <f t="shared" si="3"/>
        <v>21.0502283105023</v>
      </c>
    </row>
    <row r="51" s="2" customFormat="1" ht="15" spans="1:7">
      <c r="A51" s="5" t="s">
        <v>58</v>
      </c>
      <c r="B51" s="7">
        <v>0.0812</v>
      </c>
      <c r="C51" s="7">
        <v>0.0746</v>
      </c>
      <c r="D51" s="7">
        <v>0.0889</v>
      </c>
      <c r="E51" s="7">
        <f t="shared" si="0"/>
        <v>0.0815666666666667</v>
      </c>
      <c r="F51" s="5">
        <f t="shared" si="1"/>
        <v>0.00715704780851249</v>
      </c>
      <c r="G51" s="5">
        <f t="shared" si="3"/>
        <v>51.2785388127854</v>
      </c>
    </row>
    <row r="52" s="2" customFormat="1" ht="15" spans="1:7">
      <c r="A52" s="5" t="s">
        <v>59</v>
      </c>
      <c r="B52" s="7">
        <v>0.0911</v>
      </c>
      <c r="C52" s="7">
        <v>0.0937</v>
      </c>
      <c r="D52" s="7">
        <v>0.0853</v>
      </c>
      <c r="E52" s="7">
        <f t="shared" si="0"/>
        <v>0.0900333333333333</v>
      </c>
      <c r="F52" s="5">
        <f t="shared" si="1"/>
        <v>0.00430038757943204</v>
      </c>
      <c r="G52" s="5">
        <f t="shared" si="3"/>
        <v>57.0776255707763</v>
      </c>
    </row>
    <row r="53" s="2" customFormat="1" ht="15" spans="1:7">
      <c r="A53" s="5" t="s">
        <v>60</v>
      </c>
      <c r="B53" s="7">
        <v>0.1419</v>
      </c>
      <c r="C53" s="7">
        <v>0.1075</v>
      </c>
      <c r="D53" s="7">
        <v>0.1188</v>
      </c>
      <c r="E53" s="7">
        <f t="shared" si="0"/>
        <v>0.122733333333333</v>
      </c>
      <c r="F53" s="5">
        <f t="shared" si="1"/>
        <v>0.017534062088784</v>
      </c>
      <c r="G53" s="5">
        <f t="shared" si="3"/>
        <v>79.4748858447489</v>
      </c>
    </row>
    <row r="54" s="2" customFormat="1" ht="15" spans="1:7">
      <c r="A54" s="5" t="s">
        <v>61</v>
      </c>
      <c r="B54" s="7">
        <v>1.8639</v>
      </c>
      <c r="C54" s="7">
        <v>2.1136</v>
      </c>
      <c r="D54" s="7">
        <v>1.9063</v>
      </c>
      <c r="E54" s="7">
        <f t="shared" si="0"/>
        <v>1.96126666666667</v>
      </c>
      <c r="F54" s="5">
        <f t="shared" si="1"/>
        <v>0.133617077251874</v>
      </c>
      <c r="G54" s="5">
        <f t="shared" si="3"/>
        <v>1338.74429223744</v>
      </c>
    </row>
    <row r="55" s="2" customFormat="1" ht="15" spans="1:7">
      <c r="A55" s="5" t="s">
        <v>62</v>
      </c>
      <c r="B55" s="7">
        <v>0</v>
      </c>
      <c r="C55" s="7">
        <v>0</v>
      </c>
      <c r="D55" s="7">
        <v>0</v>
      </c>
      <c r="E55" s="7">
        <f t="shared" si="0"/>
        <v>0</v>
      </c>
      <c r="F55" s="5">
        <f t="shared" si="1"/>
        <v>0</v>
      </c>
      <c r="G55" s="5">
        <f t="shared" si="3"/>
        <v>-4.58904109589041</v>
      </c>
    </row>
    <row r="56" s="2" customFormat="1" ht="15" spans="1:7">
      <c r="A56" s="5" t="s">
        <v>63</v>
      </c>
      <c r="B56" s="7">
        <v>0.0213</v>
      </c>
      <c r="C56" s="7">
        <v>0.0617</v>
      </c>
      <c r="D56" s="7">
        <v>0.0385</v>
      </c>
      <c r="E56" s="7">
        <f t="shared" si="0"/>
        <v>0.0405</v>
      </c>
      <c r="F56" s="5">
        <f t="shared" si="1"/>
        <v>0.0202741214359587</v>
      </c>
      <c r="G56" s="5">
        <f t="shared" si="3"/>
        <v>23.1506849315069</v>
      </c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0"/>
        <v>0</v>
      </c>
      <c r="F57" s="5">
        <f t="shared" si="1"/>
        <v>0</v>
      </c>
      <c r="G57" s="5">
        <f t="shared" si="3"/>
        <v>-4.58904109589041</v>
      </c>
    </row>
    <row r="58" s="2" customFormat="1" ht="15" spans="1:7">
      <c r="A58" s="5" t="s">
        <v>65</v>
      </c>
      <c r="B58" s="7">
        <v>0.00160000000000002</v>
      </c>
      <c r="C58" s="7">
        <v>0.0191</v>
      </c>
      <c r="D58" s="7">
        <v>0.0086</v>
      </c>
      <c r="E58" s="7">
        <f t="shared" si="0"/>
        <v>0.00976666666666667</v>
      </c>
      <c r="F58" s="5">
        <f t="shared" si="1"/>
        <v>0.00880814017448253</v>
      </c>
      <c r="G58" s="7">
        <f t="shared" si="3"/>
        <v>2.10045662100457</v>
      </c>
    </row>
    <row r="59" s="2" customFormat="1" ht="15" spans="1:7">
      <c r="A59" s="5" t="s">
        <v>66</v>
      </c>
      <c r="B59" s="7">
        <v>0.0088</v>
      </c>
      <c r="C59" s="7">
        <v>0.0282</v>
      </c>
      <c r="D59" s="7">
        <v>0.0358</v>
      </c>
      <c r="E59" s="7">
        <f t="shared" si="0"/>
        <v>0.0242666666666667</v>
      </c>
      <c r="F59" s="5">
        <f t="shared" si="1"/>
        <v>0.0139231222552032</v>
      </c>
      <c r="G59" s="5">
        <f t="shared" si="3"/>
        <v>12.0319634703196</v>
      </c>
    </row>
    <row r="60" s="2" customFormat="1" ht="15" spans="1:7">
      <c r="A60" s="5" t="s">
        <v>67</v>
      </c>
      <c r="B60" s="7">
        <v>0.1095</v>
      </c>
      <c r="C60" s="7">
        <v>0.1387</v>
      </c>
      <c r="D60" s="7">
        <v>0.1313</v>
      </c>
      <c r="E60" s="7">
        <f t="shared" si="0"/>
        <v>0.1265</v>
      </c>
      <c r="F60" s="5">
        <f t="shared" si="1"/>
        <v>0.0151802503273167</v>
      </c>
      <c r="G60" s="7">
        <f t="shared" si="3"/>
        <v>82.0547945205479</v>
      </c>
    </row>
    <row r="61" s="2" customFormat="1" ht="15" spans="1:7">
      <c r="A61" s="5" t="s">
        <v>68</v>
      </c>
      <c r="B61" s="7">
        <v>0.1091</v>
      </c>
      <c r="C61" s="7">
        <v>0.0699</v>
      </c>
      <c r="D61" s="7">
        <v>0.1171</v>
      </c>
      <c r="E61" s="7">
        <f t="shared" si="0"/>
        <v>0.0987</v>
      </c>
      <c r="F61" s="5">
        <f t="shared" si="1"/>
        <v>0.0252602454461551</v>
      </c>
      <c r="G61" s="5">
        <f t="shared" si="3"/>
        <v>63.013698630137</v>
      </c>
    </row>
    <row r="62" s="2" customFormat="1" ht="15" spans="1:7">
      <c r="A62" s="5" t="s">
        <v>69</v>
      </c>
      <c r="B62" s="7">
        <v>0</v>
      </c>
      <c r="C62" s="7">
        <v>0</v>
      </c>
      <c r="D62" s="7">
        <v>0</v>
      </c>
      <c r="E62" s="7">
        <f t="shared" si="0"/>
        <v>0</v>
      </c>
      <c r="F62" s="5">
        <f t="shared" si="1"/>
        <v>0</v>
      </c>
      <c r="G62" s="5">
        <f t="shared" si="3"/>
        <v>-4.58904109589041</v>
      </c>
    </row>
    <row r="63" s="2" customFormat="1" ht="15" spans="1:7">
      <c r="A63" s="5" t="s">
        <v>70</v>
      </c>
      <c r="B63" s="7">
        <v>0.057</v>
      </c>
      <c r="C63" s="7">
        <v>0.0206</v>
      </c>
      <c r="D63" s="7">
        <v>0.0475</v>
      </c>
      <c r="E63" s="7">
        <f t="shared" si="0"/>
        <v>0.0417</v>
      </c>
      <c r="F63" s="5">
        <f t="shared" si="1"/>
        <v>0.0188804131310732</v>
      </c>
      <c r="G63" s="5">
        <f t="shared" si="3"/>
        <v>23.972602739726</v>
      </c>
    </row>
    <row r="64" s="2" customFormat="1" ht="15" spans="1:7">
      <c r="A64" s="5" t="s">
        <v>71</v>
      </c>
      <c r="B64" s="7">
        <v>0.024</v>
      </c>
      <c r="C64" s="7">
        <v>0.00370000000000001</v>
      </c>
      <c r="D64" s="7">
        <v>0.00190000000000001</v>
      </c>
      <c r="E64" s="7">
        <f t="shared" si="0"/>
        <v>0.00986666666666667</v>
      </c>
      <c r="F64" s="5">
        <f t="shared" si="1"/>
        <v>0.0122728698083754</v>
      </c>
      <c r="G64" s="5">
        <f t="shared" si="3"/>
        <v>2.1689497716895</v>
      </c>
    </row>
    <row r="65" s="2" customFormat="1" ht="15" spans="1:7">
      <c r="A65" s="5" t="s">
        <v>72</v>
      </c>
      <c r="B65" s="7">
        <v>0.0382</v>
      </c>
      <c r="C65" s="7">
        <v>0.0663</v>
      </c>
      <c r="D65" s="7">
        <v>0.0592</v>
      </c>
      <c r="E65" s="7">
        <f t="shared" si="0"/>
        <v>0.0545666666666667</v>
      </c>
      <c r="F65" s="5">
        <f t="shared" si="1"/>
        <v>0.0146117532600757</v>
      </c>
      <c r="G65" s="5">
        <f t="shared" si="3"/>
        <v>32.7853881278539</v>
      </c>
    </row>
    <row r="66" s="2" customFormat="1" ht="15" spans="1:7">
      <c r="A66" s="5" t="s">
        <v>73</v>
      </c>
      <c r="B66" s="7">
        <v>0</v>
      </c>
      <c r="C66" s="7">
        <v>0</v>
      </c>
      <c r="D66" s="7">
        <v>0</v>
      </c>
      <c r="E66" s="7">
        <f t="shared" si="0"/>
        <v>0</v>
      </c>
      <c r="F66" s="5">
        <f t="shared" si="1"/>
        <v>0</v>
      </c>
      <c r="G66" s="7">
        <f t="shared" si="3"/>
        <v>-4.58904109589041</v>
      </c>
    </row>
    <row r="67" s="2" customFormat="1" ht="15" spans="1:7">
      <c r="A67" s="5" t="s">
        <v>74</v>
      </c>
      <c r="B67" s="7">
        <v>1.6488</v>
      </c>
      <c r="C67" s="7">
        <v>1.8414</v>
      </c>
      <c r="D67" s="7">
        <v>1.7601</v>
      </c>
      <c r="E67" s="7">
        <f t="shared" si="0"/>
        <v>1.7501</v>
      </c>
      <c r="F67" s="5">
        <f t="shared" si="1"/>
        <v>0.0966886239430471</v>
      </c>
      <c r="G67" s="5">
        <f t="shared" si="3"/>
        <v>1194.1095890411</v>
      </c>
    </row>
    <row r="68" s="1" customFormat="1" ht="15" spans="1:7">
      <c r="A68" s="5" t="s">
        <v>75</v>
      </c>
      <c r="B68" s="7">
        <v>0.1483</v>
      </c>
      <c r="C68" s="7">
        <v>0.0605</v>
      </c>
      <c r="D68" s="7">
        <v>0.0735</v>
      </c>
      <c r="E68" s="7">
        <f t="shared" si="0"/>
        <v>0.0941</v>
      </c>
      <c r="F68" s="5">
        <f t="shared" si="1"/>
        <v>0.0473864959666781</v>
      </c>
      <c r="G68" s="5">
        <f>5*(E68-0.0876)/0.0065</f>
        <v>5</v>
      </c>
    </row>
    <row r="69" s="1" customFormat="1" ht="15" spans="1:7">
      <c r="A69" s="5" t="s">
        <v>76</v>
      </c>
      <c r="B69" s="7">
        <v>0</v>
      </c>
      <c r="C69" s="7">
        <v>0</v>
      </c>
      <c r="D69" s="7">
        <v>0</v>
      </c>
      <c r="E69" s="7">
        <f t="shared" si="0"/>
        <v>0</v>
      </c>
      <c r="F69" s="5">
        <f t="shared" si="1"/>
        <v>0</v>
      </c>
      <c r="G69" s="5">
        <f t="shared" ref="G69:G97" si="4">5*(E69-0.0876)/0.0065</f>
        <v>-67.3846153846154</v>
      </c>
    </row>
    <row r="70" s="1" customFormat="1" ht="15" spans="1:7">
      <c r="A70" s="5" t="s">
        <v>77</v>
      </c>
      <c r="B70" s="7">
        <v>0</v>
      </c>
      <c r="C70" s="7">
        <v>0</v>
      </c>
      <c r="D70" s="7">
        <v>0</v>
      </c>
      <c r="E70" s="7">
        <f t="shared" si="0"/>
        <v>0</v>
      </c>
      <c r="F70" s="5">
        <f t="shared" si="1"/>
        <v>0</v>
      </c>
      <c r="G70" s="5">
        <f t="shared" si="4"/>
        <v>-67.3846153846154</v>
      </c>
    </row>
    <row r="71" s="1" customFormat="1" ht="15" spans="1:7">
      <c r="A71" s="5" t="s">
        <v>78</v>
      </c>
      <c r="B71" s="7">
        <v>0</v>
      </c>
      <c r="C71" s="7">
        <v>0</v>
      </c>
      <c r="D71" s="7">
        <v>0</v>
      </c>
      <c r="E71" s="7">
        <f t="shared" si="0"/>
        <v>0</v>
      </c>
      <c r="F71" s="5">
        <f t="shared" si="1"/>
        <v>0</v>
      </c>
      <c r="G71" s="5">
        <f t="shared" si="4"/>
        <v>-67.3846153846154</v>
      </c>
    </row>
    <row r="72" s="1" customFormat="1" ht="15" spans="1:7">
      <c r="A72" s="5" t="s">
        <v>79</v>
      </c>
      <c r="B72" s="7">
        <v>0</v>
      </c>
      <c r="C72" s="7">
        <v>0</v>
      </c>
      <c r="D72" s="7">
        <v>0</v>
      </c>
      <c r="E72" s="7">
        <f t="shared" si="0"/>
        <v>0</v>
      </c>
      <c r="F72" s="5">
        <f t="shared" si="1"/>
        <v>0</v>
      </c>
      <c r="G72" s="5">
        <f t="shared" si="4"/>
        <v>-67.3846153846154</v>
      </c>
    </row>
    <row r="73" s="1" customFormat="1" ht="15" spans="1:7">
      <c r="A73" s="5" t="s">
        <v>80</v>
      </c>
      <c r="B73" s="7">
        <v>0</v>
      </c>
      <c r="C73" s="7">
        <v>0</v>
      </c>
      <c r="D73" s="7">
        <v>0</v>
      </c>
      <c r="E73" s="7">
        <f t="shared" ref="E73:E97" si="5">AVERAGE(B73:D73)</f>
        <v>0</v>
      </c>
      <c r="F73" s="5">
        <f t="shared" ref="F73:F97" si="6">STDEV(B73:D73)</f>
        <v>0</v>
      </c>
      <c r="G73" s="5">
        <f t="shared" si="4"/>
        <v>-67.3846153846154</v>
      </c>
    </row>
    <row r="74" s="1" customFormat="1" ht="15" spans="1:7">
      <c r="A74" s="5" t="s">
        <v>81</v>
      </c>
      <c r="B74" s="7">
        <v>0.01</v>
      </c>
      <c r="C74" s="7">
        <v>0.0461</v>
      </c>
      <c r="D74" s="7">
        <v>0.03</v>
      </c>
      <c r="E74" s="7">
        <f t="shared" si="5"/>
        <v>0.0287</v>
      </c>
      <c r="F74" s="5">
        <f t="shared" si="6"/>
        <v>0.0180850767208768</v>
      </c>
      <c r="G74" s="5">
        <f t="shared" si="4"/>
        <v>-45.3076923076923</v>
      </c>
    </row>
    <row r="75" s="1" customFormat="1" ht="15" spans="1:7">
      <c r="A75" s="5" t="s">
        <v>82</v>
      </c>
      <c r="B75" s="7">
        <v>1.5593</v>
      </c>
      <c r="C75" s="7">
        <v>1.6201</v>
      </c>
      <c r="D75" s="7">
        <v>1.7342</v>
      </c>
      <c r="E75" s="7">
        <f t="shared" si="5"/>
        <v>1.63786666666667</v>
      </c>
      <c r="F75" s="5">
        <f t="shared" si="6"/>
        <v>0.0887932617563593</v>
      </c>
      <c r="G75" s="5">
        <f t="shared" si="4"/>
        <v>1192.51282051282</v>
      </c>
    </row>
    <row r="76" s="1" customFormat="1" ht="15" spans="1:7">
      <c r="A76" s="5" t="s">
        <v>83</v>
      </c>
      <c r="B76" s="7">
        <v>2.2016</v>
      </c>
      <c r="C76" s="7">
        <v>2.2507</v>
      </c>
      <c r="D76" s="7">
        <v>2.1628</v>
      </c>
      <c r="E76" s="7">
        <f t="shared" si="5"/>
        <v>2.20503333333333</v>
      </c>
      <c r="F76" s="5">
        <f t="shared" si="6"/>
        <v>0.0440504634860219</v>
      </c>
      <c r="G76" s="5">
        <f t="shared" si="4"/>
        <v>1628.79487179487</v>
      </c>
    </row>
    <row r="77" s="1" customFormat="1" ht="15" spans="1:7">
      <c r="A77" s="5" t="s">
        <v>84</v>
      </c>
      <c r="B77" s="7">
        <v>2.2243</v>
      </c>
      <c r="C77" s="7">
        <v>2.2555</v>
      </c>
      <c r="D77" s="7">
        <v>2.2011</v>
      </c>
      <c r="E77" s="7">
        <f t="shared" si="5"/>
        <v>2.22696666666667</v>
      </c>
      <c r="F77" s="5">
        <f t="shared" si="6"/>
        <v>0.0272978631642358</v>
      </c>
      <c r="G77" s="5">
        <f t="shared" si="4"/>
        <v>1645.66666666667</v>
      </c>
    </row>
    <row r="78" s="1" customFormat="1" ht="15" spans="1:7">
      <c r="A78" s="5" t="s">
        <v>85</v>
      </c>
      <c r="B78" s="7">
        <v>0</v>
      </c>
      <c r="C78" s="7">
        <v>0</v>
      </c>
      <c r="D78" s="7">
        <v>0</v>
      </c>
      <c r="E78" s="7">
        <f t="shared" si="5"/>
        <v>0</v>
      </c>
      <c r="F78" s="5">
        <f t="shared" si="6"/>
        <v>0</v>
      </c>
      <c r="G78" s="5">
        <f t="shared" si="4"/>
        <v>-67.3846153846154</v>
      </c>
    </row>
    <row r="79" s="1" customFormat="1" ht="15" spans="1:7">
      <c r="A79" s="5" t="s">
        <v>86</v>
      </c>
      <c r="B79" s="7">
        <v>0</v>
      </c>
      <c r="C79" s="7">
        <v>0</v>
      </c>
      <c r="D79" s="7">
        <v>0</v>
      </c>
      <c r="E79" s="7">
        <f t="shared" si="5"/>
        <v>0</v>
      </c>
      <c r="F79" s="5">
        <f t="shared" si="6"/>
        <v>0</v>
      </c>
      <c r="G79" s="5">
        <f t="shared" si="4"/>
        <v>-67.3846153846154</v>
      </c>
    </row>
    <row r="80" s="1" customFormat="1" ht="15" spans="1:7">
      <c r="A80" s="5" t="s">
        <v>87</v>
      </c>
      <c r="B80" s="7">
        <v>0</v>
      </c>
      <c r="C80" s="7">
        <v>0</v>
      </c>
      <c r="D80" s="7">
        <v>0</v>
      </c>
      <c r="E80" s="7">
        <f t="shared" si="5"/>
        <v>0</v>
      </c>
      <c r="F80" s="5">
        <f t="shared" si="6"/>
        <v>0</v>
      </c>
      <c r="G80" s="5">
        <f t="shared" si="4"/>
        <v>-67.3846153846154</v>
      </c>
    </row>
    <row r="81" s="1" customFormat="1" ht="15" spans="1:7">
      <c r="A81" s="5" t="s">
        <v>88</v>
      </c>
      <c r="B81" s="7">
        <v>0</v>
      </c>
      <c r="C81" s="7">
        <v>0</v>
      </c>
      <c r="D81" s="7">
        <v>0</v>
      </c>
      <c r="E81" s="7">
        <f t="shared" si="5"/>
        <v>0</v>
      </c>
      <c r="F81" s="5">
        <f t="shared" si="6"/>
        <v>0</v>
      </c>
      <c r="G81" s="5">
        <f t="shared" si="4"/>
        <v>-67.3846153846154</v>
      </c>
    </row>
    <row r="82" s="1" customFormat="1" ht="15" spans="1:7">
      <c r="A82" s="5" t="s">
        <v>89</v>
      </c>
      <c r="B82" s="7">
        <v>0.0447</v>
      </c>
      <c r="C82" s="7">
        <v>0.0827</v>
      </c>
      <c r="D82" s="7">
        <v>0.0491</v>
      </c>
      <c r="E82" s="7">
        <f t="shared" si="5"/>
        <v>0.0588333333333333</v>
      </c>
      <c r="F82" s="5">
        <f t="shared" si="6"/>
        <v>0.0207858926518284</v>
      </c>
      <c r="G82" s="5">
        <f t="shared" si="4"/>
        <v>-22.1282051282051</v>
      </c>
    </row>
    <row r="83" s="1" customFormat="1" ht="15" spans="1:7">
      <c r="A83" s="5" t="s">
        <v>90</v>
      </c>
      <c r="B83" s="7">
        <v>0.0561</v>
      </c>
      <c r="C83" s="7">
        <v>0.039</v>
      </c>
      <c r="D83" s="7">
        <v>0.0698</v>
      </c>
      <c r="E83" s="7">
        <f t="shared" si="5"/>
        <v>0.0549666666666667</v>
      </c>
      <c r="F83" s="5">
        <f t="shared" si="6"/>
        <v>0.0154312453591191</v>
      </c>
      <c r="G83" s="5">
        <f t="shared" si="4"/>
        <v>-25.1025641025641</v>
      </c>
    </row>
    <row r="84" s="1" customFormat="1" ht="15" spans="1:7">
      <c r="A84" s="5" t="s">
        <v>91</v>
      </c>
      <c r="B84" s="7">
        <v>0</v>
      </c>
      <c r="C84" s="7">
        <v>0</v>
      </c>
      <c r="D84" s="7">
        <v>0</v>
      </c>
      <c r="E84" s="7">
        <f t="shared" si="5"/>
        <v>0</v>
      </c>
      <c r="F84" s="5">
        <f t="shared" si="6"/>
        <v>0</v>
      </c>
      <c r="G84" s="5">
        <f t="shared" si="4"/>
        <v>-67.3846153846154</v>
      </c>
    </row>
    <row r="85" s="1" customFormat="1" ht="15" spans="1:7">
      <c r="A85" s="5" t="s">
        <v>92</v>
      </c>
      <c r="B85" s="7">
        <v>0</v>
      </c>
      <c r="C85" s="7">
        <v>0</v>
      </c>
      <c r="D85" s="7">
        <v>0</v>
      </c>
      <c r="E85" s="7">
        <f t="shared" si="5"/>
        <v>0</v>
      </c>
      <c r="F85" s="5">
        <f t="shared" si="6"/>
        <v>0</v>
      </c>
      <c r="G85" s="5">
        <f t="shared" si="4"/>
        <v>-67.3846153846154</v>
      </c>
    </row>
    <row r="86" s="1" customFormat="1" ht="15" spans="1:7">
      <c r="A86" s="5" t="s">
        <v>93</v>
      </c>
      <c r="B86" s="7">
        <v>0</v>
      </c>
      <c r="C86" s="7">
        <v>0</v>
      </c>
      <c r="D86" s="7">
        <v>0</v>
      </c>
      <c r="E86" s="7">
        <f t="shared" si="5"/>
        <v>0</v>
      </c>
      <c r="F86" s="5">
        <f t="shared" si="6"/>
        <v>0</v>
      </c>
      <c r="G86" s="5">
        <f t="shared" si="4"/>
        <v>-67.3846153846154</v>
      </c>
    </row>
    <row r="87" s="1" customFormat="1" ht="15" spans="1:7">
      <c r="A87" s="5" t="s">
        <v>94</v>
      </c>
      <c r="B87" s="7">
        <v>0</v>
      </c>
      <c r="C87" s="7">
        <v>0</v>
      </c>
      <c r="D87" s="7">
        <v>0</v>
      </c>
      <c r="E87" s="7">
        <f t="shared" si="5"/>
        <v>0</v>
      </c>
      <c r="F87" s="5">
        <f t="shared" si="6"/>
        <v>0</v>
      </c>
      <c r="G87" s="5">
        <f t="shared" si="4"/>
        <v>-67.3846153846154</v>
      </c>
    </row>
    <row r="88" s="1" customFormat="1" ht="15" spans="1:7">
      <c r="A88" s="5" t="s">
        <v>95</v>
      </c>
      <c r="B88" s="7">
        <v>0</v>
      </c>
      <c r="C88" s="7">
        <v>0</v>
      </c>
      <c r="D88" s="7">
        <v>0</v>
      </c>
      <c r="E88" s="7">
        <f t="shared" si="5"/>
        <v>0</v>
      </c>
      <c r="F88" s="5">
        <f t="shared" si="6"/>
        <v>0</v>
      </c>
      <c r="G88" s="5">
        <f t="shared" si="4"/>
        <v>-67.3846153846154</v>
      </c>
    </row>
    <row r="89" s="1" customFormat="1" ht="15" spans="1:7">
      <c r="A89" s="5" t="s">
        <v>96</v>
      </c>
      <c r="B89" s="7">
        <v>0.7903</v>
      </c>
      <c r="C89" s="7">
        <v>0.7242</v>
      </c>
      <c r="D89" s="7">
        <v>0.9187</v>
      </c>
      <c r="E89" s="7">
        <f t="shared" si="5"/>
        <v>0.811066666666667</v>
      </c>
      <c r="F89" s="5">
        <f t="shared" si="6"/>
        <v>0.0988989551680569</v>
      </c>
      <c r="G89" s="5">
        <f t="shared" si="4"/>
        <v>556.51282051282</v>
      </c>
    </row>
    <row r="90" s="1" customFormat="1" ht="15" spans="1:7">
      <c r="A90" s="5" t="s">
        <v>97</v>
      </c>
      <c r="B90" s="7">
        <v>0.0088</v>
      </c>
      <c r="C90" s="7">
        <v>0.0193</v>
      </c>
      <c r="D90" s="7">
        <v>0.0181</v>
      </c>
      <c r="E90" s="7">
        <f t="shared" si="5"/>
        <v>0.0154</v>
      </c>
      <c r="F90" s="5">
        <f t="shared" si="6"/>
        <v>0.00574717321820041</v>
      </c>
      <c r="G90" s="7">
        <f t="shared" si="4"/>
        <v>-55.5384615384615</v>
      </c>
    </row>
    <row r="91" s="1" customFormat="1" ht="15" spans="1:7">
      <c r="A91" s="5" t="s">
        <v>98</v>
      </c>
      <c r="B91" s="7">
        <v>0</v>
      </c>
      <c r="C91" s="7">
        <v>0</v>
      </c>
      <c r="D91" s="7">
        <v>0</v>
      </c>
      <c r="E91" s="7">
        <f t="shared" si="5"/>
        <v>0</v>
      </c>
      <c r="F91" s="5">
        <f t="shared" si="6"/>
        <v>0</v>
      </c>
      <c r="G91" s="7">
        <f t="shared" si="4"/>
        <v>-67.3846153846154</v>
      </c>
    </row>
    <row r="92" s="1" customFormat="1" ht="15" spans="1:7">
      <c r="A92" s="5" t="s">
        <v>99</v>
      </c>
      <c r="B92" s="7">
        <v>1.9919</v>
      </c>
      <c r="C92" s="7">
        <v>2.0153</v>
      </c>
      <c r="D92" s="7">
        <v>2.0943</v>
      </c>
      <c r="E92" s="7">
        <f t="shared" si="5"/>
        <v>2.03383333333333</v>
      </c>
      <c r="F92" s="5">
        <f t="shared" si="6"/>
        <v>0.0536568106891692</v>
      </c>
      <c r="G92" s="7">
        <f t="shared" si="4"/>
        <v>1497.10256410256</v>
      </c>
    </row>
    <row r="93" s="1" customFormat="1" ht="15" spans="1:7">
      <c r="A93" s="5" t="s">
        <v>100</v>
      </c>
      <c r="B93" s="7">
        <v>0.1891</v>
      </c>
      <c r="C93" s="7">
        <v>0.1727</v>
      </c>
      <c r="D93" s="7">
        <v>0.1457</v>
      </c>
      <c r="E93" s="7">
        <f t="shared" si="5"/>
        <v>0.169166666666667</v>
      </c>
      <c r="F93" s="5">
        <f t="shared" si="6"/>
        <v>0.0219146830534538</v>
      </c>
      <c r="G93" s="5">
        <f t="shared" si="4"/>
        <v>62.7435897435898</v>
      </c>
    </row>
    <row r="94" s="1" customFormat="1" ht="15" spans="1:7">
      <c r="A94" s="5" t="s">
        <v>101</v>
      </c>
      <c r="B94" s="7">
        <v>0</v>
      </c>
      <c r="C94" s="7">
        <v>0</v>
      </c>
      <c r="D94" s="7">
        <v>0</v>
      </c>
      <c r="E94" s="7">
        <f t="shared" si="5"/>
        <v>0</v>
      </c>
      <c r="F94" s="5">
        <f t="shared" si="6"/>
        <v>0</v>
      </c>
      <c r="G94" s="5">
        <f t="shared" si="4"/>
        <v>-67.3846153846154</v>
      </c>
    </row>
    <row r="95" s="1" customFormat="1" ht="15" spans="1:7">
      <c r="A95" s="5" t="s">
        <v>102</v>
      </c>
      <c r="B95" s="7">
        <v>0</v>
      </c>
      <c r="C95" s="7">
        <v>0</v>
      </c>
      <c r="D95" s="7">
        <v>0</v>
      </c>
      <c r="E95" s="7">
        <f t="shared" si="5"/>
        <v>0</v>
      </c>
      <c r="F95" s="5">
        <f t="shared" si="6"/>
        <v>0</v>
      </c>
      <c r="G95" s="5">
        <f t="shared" si="4"/>
        <v>-67.3846153846154</v>
      </c>
    </row>
    <row r="96" s="1" customFormat="1" ht="15" spans="1:7">
      <c r="A96" s="5" t="s">
        <v>103</v>
      </c>
      <c r="B96" s="7">
        <v>0</v>
      </c>
      <c r="C96" s="7">
        <v>0</v>
      </c>
      <c r="D96" s="7">
        <v>0</v>
      </c>
      <c r="E96" s="7">
        <f t="shared" si="5"/>
        <v>0</v>
      </c>
      <c r="F96" s="5">
        <f t="shared" si="6"/>
        <v>0</v>
      </c>
      <c r="G96" s="5">
        <f t="shared" si="4"/>
        <v>-67.3846153846154</v>
      </c>
    </row>
    <row r="97" s="1" customFormat="1" ht="15" spans="1:7">
      <c r="A97" s="5" t="s">
        <v>104</v>
      </c>
      <c r="B97" s="7">
        <v>0</v>
      </c>
      <c r="C97" s="7">
        <v>0</v>
      </c>
      <c r="D97" s="7">
        <v>0</v>
      </c>
      <c r="E97" s="7">
        <f t="shared" si="5"/>
        <v>0</v>
      </c>
      <c r="F97" s="5">
        <f t="shared" si="6"/>
        <v>0</v>
      </c>
      <c r="G97" s="5">
        <f t="shared" si="4"/>
        <v>-67.3846153846154</v>
      </c>
    </row>
    <row r="98" s="3" customFormat="1" spans="1:7">
      <c r="A98" s="11"/>
      <c r="B98" s="11"/>
      <c r="C98" s="11"/>
      <c r="D98" s="11"/>
      <c r="E98" s="11"/>
      <c r="F98" s="11"/>
      <c r="G98" s="11"/>
    </row>
  </sheetData>
  <mergeCells count="3">
    <mergeCell ref="A5:F5"/>
    <mergeCell ref="B6:E6"/>
    <mergeCell ref="A6:A7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4"/>
  <sheetViews>
    <sheetView topLeftCell="A70" workbookViewId="0">
      <selection activeCell="A1" sqref="$A1:$XFD1048576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43391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122</v>
      </c>
      <c r="B5" s="9"/>
      <c r="C5" s="9"/>
      <c r="D5" s="9"/>
      <c r="E5" s="9"/>
      <c r="F5" s="9"/>
      <c r="G5" s="5"/>
    </row>
    <row r="6" s="2" customFormat="1" ht="15" spans="1:7">
      <c r="A6" s="9" t="s">
        <v>116</v>
      </c>
      <c r="B6" s="10" t="s">
        <v>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0.1223</v>
      </c>
      <c r="C8" s="7">
        <v>0.0819</v>
      </c>
      <c r="D8" s="7">
        <v>0.0576</v>
      </c>
      <c r="E8" s="7">
        <f>AVERAGE(B8:D8)</f>
        <v>0.0872666666666667</v>
      </c>
      <c r="F8" s="5">
        <f>STDEV(B8:D8)</f>
        <v>0.0326821561916183</v>
      </c>
      <c r="G8" s="5">
        <f>5*(E8-0.0094)/0.0017</f>
        <v>229.019607843137</v>
      </c>
    </row>
    <row r="9" s="2" customFormat="1" ht="15" spans="1:7">
      <c r="A9" s="5" t="s">
        <v>16</v>
      </c>
      <c r="B9" s="7">
        <v>0.1113</v>
      </c>
      <c r="C9" s="7">
        <v>0.0969</v>
      </c>
      <c r="D9" s="7">
        <v>0.0857</v>
      </c>
      <c r="E9" s="7">
        <f t="shared" ref="E9:E72" si="0">AVERAGE(B9:D9)</f>
        <v>0.0979666666666667</v>
      </c>
      <c r="F9" s="5">
        <f t="shared" ref="F9:F63" si="1">STDEV(B9:D9)</f>
        <v>0.012833290043217</v>
      </c>
      <c r="G9" s="5">
        <f t="shared" ref="G9:G37" si="2">5*(E9-0.0094)/0.0017</f>
        <v>260.490196078431</v>
      </c>
    </row>
    <row r="10" s="2" customFormat="1" ht="15" spans="1:7">
      <c r="A10" s="5" t="s">
        <v>17</v>
      </c>
      <c r="B10" s="7">
        <v>0</v>
      </c>
      <c r="C10" s="7">
        <v>0</v>
      </c>
      <c r="D10" s="7">
        <v>0</v>
      </c>
      <c r="E10" s="7">
        <f t="shared" si="0"/>
        <v>0</v>
      </c>
      <c r="F10" s="5">
        <f t="shared" si="1"/>
        <v>0</v>
      </c>
      <c r="G10" s="5">
        <f t="shared" si="2"/>
        <v>-27.6470588235294</v>
      </c>
    </row>
    <row r="11" s="2" customFormat="1" ht="15" spans="1:7">
      <c r="A11" s="5" t="s">
        <v>18</v>
      </c>
      <c r="B11" s="7">
        <v>0</v>
      </c>
      <c r="C11" s="7">
        <v>0</v>
      </c>
      <c r="D11" s="7">
        <v>0</v>
      </c>
      <c r="E11" s="7">
        <f t="shared" si="0"/>
        <v>0</v>
      </c>
      <c r="F11" s="5">
        <f t="shared" si="1"/>
        <v>0</v>
      </c>
      <c r="G11" s="5">
        <f t="shared" si="2"/>
        <v>-27.6470588235294</v>
      </c>
    </row>
    <row r="12" s="2" customFormat="1" ht="15" spans="1:7">
      <c r="A12" s="5" t="s">
        <v>19</v>
      </c>
      <c r="B12" s="7">
        <v>0.0582</v>
      </c>
      <c r="C12" s="7">
        <v>0.0483</v>
      </c>
      <c r="D12" s="7">
        <v>0.0241</v>
      </c>
      <c r="E12" s="7">
        <f t="shared" si="0"/>
        <v>0.0435333333333333</v>
      </c>
      <c r="F12" s="5">
        <f t="shared" si="1"/>
        <v>0.017542614780395</v>
      </c>
      <c r="G12" s="5">
        <f t="shared" si="2"/>
        <v>100.392156862745</v>
      </c>
    </row>
    <row r="13" s="2" customFormat="1" ht="15" spans="1:7">
      <c r="A13" s="5" t="s">
        <v>20</v>
      </c>
      <c r="B13" s="7">
        <v>0</v>
      </c>
      <c r="C13" s="7">
        <v>0</v>
      </c>
      <c r="D13" s="7">
        <v>0</v>
      </c>
      <c r="E13" s="7">
        <f t="shared" si="0"/>
        <v>0</v>
      </c>
      <c r="F13" s="5">
        <f t="shared" si="1"/>
        <v>0</v>
      </c>
      <c r="G13" s="7">
        <f t="shared" si="2"/>
        <v>-27.6470588235294</v>
      </c>
    </row>
    <row r="14" s="2" customFormat="1" ht="15" spans="1:7">
      <c r="A14" s="5" t="s">
        <v>21</v>
      </c>
      <c r="B14" s="7">
        <v>0.0151</v>
      </c>
      <c r="C14" s="7">
        <v>0.0637</v>
      </c>
      <c r="D14" s="7">
        <v>0.0254</v>
      </c>
      <c r="E14" s="7">
        <f t="shared" si="0"/>
        <v>0.0347333333333333</v>
      </c>
      <c r="F14" s="5">
        <f t="shared" si="1"/>
        <v>0.0256090478802577</v>
      </c>
      <c r="G14" s="5">
        <f t="shared" si="2"/>
        <v>74.5098039215687</v>
      </c>
    </row>
    <row r="15" s="2" customFormat="1" ht="15" spans="1:7">
      <c r="A15" s="5" t="s">
        <v>22</v>
      </c>
      <c r="B15" s="7">
        <v>0.3115</v>
      </c>
      <c r="C15" s="7">
        <v>0.271</v>
      </c>
      <c r="D15" s="7">
        <v>0.3441</v>
      </c>
      <c r="E15" s="7">
        <f t="shared" si="0"/>
        <v>0.308866666666667</v>
      </c>
      <c r="F15" s="5">
        <f t="shared" si="1"/>
        <v>0.0366210777194409</v>
      </c>
      <c r="G15" s="5">
        <f t="shared" si="2"/>
        <v>880.78431372549</v>
      </c>
    </row>
    <row r="16" s="2" customFormat="1" ht="15" spans="1:7">
      <c r="A16" s="5" t="s">
        <v>23</v>
      </c>
      <c r="B16" s="7">
        <v>0</v>
      </c>
      <c r="C16" s="7">
        <v>0</v>
      </c>
      <c r="D16" s="7">
        <v>0</v>
      </c>
      <c r="E16" s="7">
        <f t="shared" si="0"/>
        <v>0</v>
      </c>
      <c r="F16" s="5">
        <f t="shared" si="1"/>
        <v>0</v>
      </c>
      <c r="G16" s="7">
        <f t="shared" si="2"/>
        <v>-27.6470588235294</v>
      </c>
    </row>
    <row r="17" s="2" customFormat="1" ht="15" spans="1:7">
      <c r="A17" s="5" t="s">
        <v>24</v>
      </c>
      <c r="B17" s="7">
        <v>0.1212</v>
      </c>
      <c r="C17" s="7">
        <v>0.137</v>
      </c>
      <c r="D17" s="7">
        <v>0.1321</v>
      </c>
      <c r="E17" s="7">
        <f t="shared" si="0"/>
        <v>0.1301</v>
      </c>
      <c r="F17" s="5">
        <f t="shared" si="1"/>
        <v>0.0080876448982383</v>
      </c>
      <c r="G17" s="5">
        <f t="shared" si="2"/>
        <v>355</v>
      </c>
    </row>
    <row r="18" s="2" customFormat="1" ht="15" spans="1:7">
      <c r="A18" s="5" t="s">
        <v>25</v>
      </c>
      <c r="B18" s="7">
        <v>1.0736</v>
      </c>
      <c r="C18" s="7">
        <v>1.0928</v>
      </c>
      <c r="D18" s="7">
        <v>1.0721</v>
      </c>
      <c r="E18" s="7">
        <f t="shared" si="0"/>
        <v>1.0795</v>
      </c>
      <c r="F18" s="5">
        <f t="shared" si="1"/>
        <v>0.0115425300519426</v>
      </c>
      <c r="G18" s="5">
        <f t="shared" si="2"/>
        <v>3147.35294117647</v>
      </c>
    </row>
    <row r="19" s="2" customFormat="1" ht="15" spans="1:7">
      <c r="A19" s="5" t="s">
        <v>26</v>
      </c>
      <c r="B19" s="7">
        <v>0.0192</v>
      </c>
      <c r="C19" s="7">
        <v>0.014</v>
      </c>
      <c r="D19" s="7">
        <v>0.02</v>
      </c>
      <c r="E19" s="7">
        <f t="shared" si="0"/>
        <v>0.0177333333333333</v>
      </c>
      <c r="F19" s="5">
        <f t="shared" si="1"/>
        <v>0.00325781112609883</v>
      </c>
      <c r="G19" s="7">
        <f t="shared" si="2"/>
        <v>24.5098039215686</v>
      </c>
    </row>
    <row r="20" s="2" customFormat="1" ht="15" spans="1:7">
      <c r="A20" s="5" t="s">
        <v>27</v>
      </c>
      <c r="B20" s="7">
        <v>0</v>
      </c>
      <c r="C20" s="7">
        <v>0</v>
      </c>
      <c r="D20" s="7">
        <v>0</v>
      </c>
      <c r="E20" s="7">
        <f t="shared" si="0"/>
        <v>0</v>
      </c>
      <c r="F20" s="5">
        <f t="shared" si="1"/>
        <v>0</v>
      </c>
      <c r="G20" s="5">
        <f t="shared" si="2"/>
        <v>-27.6470588235294</v>
      </c>
    </row>
    <row r="21" s="2" customFormat="1" ht="15" spans="1:7">
      <c r="A21" s="5" t="s">
        <v>28</v>
      </c>
      <c r="B21" s="7">
        <v>0</v>
      </c>
      <c r="C21" s="7">
        <v>0</v>
      </c>
      <c r="D21" s="7">
        <v>0</v>
      </c>
      <c r="E21" s="7">
        <f t="shared" si="0"/>
        <v>0</v>
      </c>
      <c r="F21" s="5">
        <f t="shared" si="1"/>
        <v>0</v>
      </c>
      <c r="G21" s="5">
        <f t="shared" si="2"/>
        <v>-27.6470588235294</v>
      </c>
    </row>
    <row r="22" s="2" customFormat="1" ht="15" spans="1:7">
      <c r="A22" s="5" t="s">
        <v>29</v>
      </c>
      <c r="B22" s="7">
        <v>0.0177</v>
      </c>
      <c r="C22" s="7">
        <v>0.0587</v>
      </c>
      <c r="D22" s="7">
        <v>0.0197</v>
      </c>
      <c r="E22" s="7">
        <f t="shared" si="0"/>
        <v>0.0320333333333333</v>
      </c>
      <c r="F22" s="5">
        <f t="shared" si="1"/>
        <v>0.0231156512634477</v>
      </c>
      <c r="G22" s="5">
        <f t="shared" si="2"/>
        <v>66.5686274509804</v>
      </c>
    </row>
    <row r="23" s="2" customFormat="1" ht="15" spans="1:7">
      <c r="A23" s="5" t="s">
        <v>30</v>
      </c>
      <c r="B23" s="7">
        <v>0.2835</v>
      </c>
      <c r="C23" s="7">
        <v>0.263</v>
      </c>
      <c r="D23" s="7">
        <v>0.2967</v>
      </c>
      <c r="E23" s="7">
        <f t="shared" si="0"/>
        <v>0.281066666666667</v>
      </c>
      <c r="F23" s="5">
        <f t="shared" si="1"/>
        <v>0.0169812641853701</v>
      </c>
      <c r="G23" s="5">
        <f t="shared" si="2"/>
        <v>799.019607843137</v>
      </c>
    </row>
    <row r="24" s="2" customFormat="1" ht="15" spans="1:7">
      <c r="A24" s="5" t="s">
        <v>31</v>
      </c>
      <c r="B24" s="7">
        <v>0.0191</v>
      </c>
      <c r="C24" s="7">
        <v>0.0207</v>
      </c>
      <c r="D24" s="7">
        <v>0.018</v>
      </c>
      <c r="E24" s="7">
        <f t="shared" si="0"/>
        <v>0.0192666666666667</v>
      </c>
      <c r="F24" s="5">
        <f t="shared" si="1"/>
        <v>0.00135769412362775</v>
      </c>
      <c r="G24" s="5">
        <f t="shared" si="2"/>
        <v>29.0196078431373</v>
      </c>
    </row>
    <row r="25" s="2" customFormat="1" ht="15" spans="1:7">
      <c r="A25" s="5" t="s">
        <v>32</v>
      </c>
      <c r="B25" s="7">
        <v>0</v>
      </c>
      <c r="C25" s="7">
        <v>0</v>
      </c>
      <c r="D25" s="7">
        <v>0</v>
      </c>
      <c r="E25" s="7">
        <f t="shared" si="0"/>
        <v>0</v>
      </c>
      <c r="F25" s="5">
        <f t="shared" si="1"/>
        <v>0</v>
      </c>
      <c r="G25" s="5">
        <f t="shared" si="2"/>
        <v>-27.6470588235294</v>
      </c>
    </row>
    <row r="26" s="2" customFormat="1" ht="15" spans="1:7">
      <c r="A26" s="5" t="s">
        <v>33</v>
      </c>
      <c r="B26" s="7">
        <v>0</v>
      </c>
      <c r="C26" s="7">
        <v>0</v>
      </c>
      <c r="D26" s="7">
        <v>0</v>
      </c>
      <c r="E26" s="7">
        <f t="shared" si="0"/>
        <v>0</v>
      </c>
      <c r="F26" s="5">
        <f t="shared" si="1"/>
        <v>0</v>
      </c>
      <c r="G26" s="5">
        <f t="shared" si="2"/>
        <v>-27.6470588235294</v>
      </c>
    </row>
    <row r="27" s="2" customFormat="1" ht="15" spans="1:7">
      <c r="A27" s="5" t="s">
        <v>34</v>
      </c>
      <c r="B27" s="7">
        <v>0</v>
      </c>
      <c r="C27" s="7">
        <v>0</v>
      </c>
      <c r="D27" s="7">
        <v>0</v>
      </c>
      <c r="E27" s="7">
        <f t="shared" si="0"/>
        <v>0</v>
      </c>
      <c r="F27" s="5">
        <f t="shared" si="1"/>
        <v>0</v>
      </c>
      <c r="G27" s="7">
        <f t="shared" si="2"/>
        <v>-27.6470588235294</v>
      </c>
    </row>
    <row r="28" s="2" customFormat="1" ht="15" spans="1:7">
      <c r="A28" s="5" t="s">
        <v>35</v>
      </c>
      <c r="B28" s="7">
        <v>0</v>
      </c>
      <c r="C28" s="7">
        <v>0</v>
      </c>
      <c r="D28" s="7">
        <v>0</v>
      </c>
      <c r="E28" s="7">
        <f t="shared" si="0"/>
        <v>0</v>
      </c>
      <c r="F28" s="5">
        <f t="shared" si="1"/>
        <v>0</v>
      </c>
      <c r="G28" s="5">
        <f t="shared" si="2"/>
        <v>-27.6470588235294</v>
      </c>
    </row>
    <row r="29" s="2" customFormat="1" ht="15" spans="1:7">
      <c r="A29" s="5" t="s">
        <v>36</v>
      </c>
      <c r="B29" s="7">
        <v>0</v>
      </c>
      <c r="C29" s="7">
        <v>0</v>
      </c>
      <c r="D29" s="7">
        <v>0</v>
      </c>
      <c r="E29" s="7">
        <f t="shared" si="0"/>
        <v>0</v>
      </c>
      <c r="F29" s="5">
        <f t="shared" si="1"/>
        <v>0</v>
      </c>
      <c r="G29" s="5">
        <f t="shared" si="2"/>
        <v>-27.6470588235294</v>
      </c>
    </row>
    <row r="30" s="2" customFormat="1" ht="15" spans="1:7">
      <c r="A30" s="5" t="s">
        <v>37</v>
      </c>
      <c r="B30" s="7">
        <v>0.0168</v>
      </c>
      <c r="C30" s="7">
        <v>0.0234</v>
      </c>
      <c r="D30" s="7">
        <v>0.02</v>
      </c>
      <c r="E30" s="7">
        <f t="shared" si="0"/>
        <v>0.0200666666666667</v>
      </c>
      <c r="F30" s="5">
        <f t="shared" si="1"/>
        <v>0.00330050501186308</v>
      </c>
      <c r="G30" s="5">
        <f t="shared" si="2"/>
        <v>31.3725490196078</v>
      </c>
    </row>
    <row r="31" s="2" customFormat="1" ht="15" spans="1:7">
      <c r="A31" s="5" t="s">
        <v>38</v>
      </c>
      <c r="B31" s="7">
        <v>0</v>
      </c>
      <c r="C31" s="7">
        <v>0</v>
      </c>
      <c r="D31" s="7">
        <v>0</v>
      </c>
      <c r="E31" s="7">
        <f t="shared" si="0"/>
        <v>0</v>
      </c>
      <c r="F31" s="5">
        <f t="shared" si="1"/>
        <v>0</v>
      </c>
      <c r="G31" s="5">
        <f t="shared" si="2"/>
        <v>-27.6470588235294</v>
      </c>
    </row>
    <row r="32" s="2" customFormat="1" ht="15" spans="1:7">
      <c r="A32" s="5" t="s">
        <v>39</v>
      </c>
      <c r="B32" s="7">
        <v>0</v>
      </c>
      <c r="C32" s="7">
        <v>0</v>
      </c>
      <c r="D32" s="7">
        <v>0</v>
      </c>
      <c r="E32" s="7">
        <f t="shared" si="0"/>
        <v>0</v>
      </c>
      <c r="F32" s="5">
        <f t="shared" si="1"/>
        <v>0</v>
      </c>
      <c r="G32" s="5">
        <f t="shared" si="2"/>
        <v>-27.6470588235294</v>
      </c>
    </row>
    <row r="33" s="2" customFormat="1" ht="15" spans="1:7">
      <c r="A33" s="5" t="s">
        <v>40</v>
      </c>
      <c r="B33" s="7">
        <v>0.0183</v>
      </c>
      <c r="C33" s="7">
        <v>0.00900000000000001</v>
      </c>
      <c r="D33" s="7">
        <v>0.00590000000000002</v>
      </c>
      <c r="E33" s="7">
        <f t="shared" si="0"/>
        <v>0.0110666666666667</v>
      </c>
      <c r="F33" s="5">
        <f t="shared" si="1"/>
        <v>0.006453164598345</v>
      </c>
      <c r="G33" s="5">
        <f t="shared" si="2"/>
        <v>4.90196078431376</v>
      </c>
    </row>
    <row r="34" s="2" customFormat="1" ht="15" spans="1:7">
      <c r="A34" s="5" t="s">
        <v>41</v>
      </c>
      <c r="B34" s="7">
        <v>0</v>
      </c>
      <c r="C34" s="7">
        <v>0</v>
      </c>
      <c r="D34" s="7">
        <v>0</v>
      </c>
      <c r="E34" s="7">
        <f t="shared" si="0"/>
        <v>0</v>
      </c>
      <c r="F34" s="5">
        <f t="shared" si="1"/>
        <v>0</v>
      </c>
      <c r="G34" s="5">
        <f t="shared" si="2"/>
        <v>-27.6470588235294</v>
      </c>
    </row>
    <row r="35" s="2" customFormat="1" ht="15" spans="1:7">
      <c r="A35" s="5" t="s">
        <v>42</v>
      </c>
      <c r="B35" s="7">
        <v>0</v>
      </c>
      <c r="C35" s="7">
        <v>0</v>
      </c>
      <c r="D35" s="7">
        <v>0</v>
      </c>
      <c r="E35" s="7">
        <f t="shared" si="0"/>
        <v>0</v>
      </c>
      <c r="F35" s="5">
        <f t="shared" si="1"/>
        <v>0</v>
      </c>
      <c r="G35" s="5">
        <f t="shared" si="2"/>
        <v>-27.6470588235294</v>
      </c>
    </row>
    <row r="36" s="2" customFormat="1" ht="15" spans="1:7">
      <c r="A36" s="5" t="s">
        <v>43</v>
      </c>
      <c r="B36" s="7">
        <v>0</v>
      </c>
      <c r="C36" s="7">
        <v>0</v>
      </c>
      <c r="D36" s="7">
        <v>0</v>
      </c>
      <c r="E36" s="7">
        <f t="shared" si="0"/>
        <v>0</v>
      </c>
      <c r="F36" s="5">
        <f t="shared" si="1"/>
        <v>0</v>
      </c>
      <c r="G36" s="5">
        <f t="shared" si="2"/>
        <v>-27.6470588235294</v>
      </c>
    </row>
    <row r="37" s="2" customFormat="1" ht="15" spans="1:7">
      <c r="A37" s="5" t="s">
        <v>44</v>
      </c>
      <c r="B37" s="7">
        <v>0</v>
      </c>
      <c r="C37" s="7">
        <v>0</v>
      </c>
      <c r="D37" s="7">
        <v>0</v>
      </c>
      <c r="E37" s="7">
        <f t="shared" si="0"/>
        <v>0</v>
      </c>
      <c r="F37" s="5">
        <f t="shared" si="1"/>
        <v>0</v>
      </c>
      <c r="G37" s="5">
        <f t="shared" si="2"/>
        <v>-27.6470588235294</v>
      </c>
    </row>
    <row r="38" s="2" customFormat="1" ht="15" spans="1:7">
      <c r="A38" s="5" t="s">
        <v>45</v>
      </c>
      <c r="B38" s="7">
        <v>0.1483</v>
      </c>
      <c r="C38" s="7">
        <v>0.1053</v>
      </c>
      <c r="D38" s="7">
        <v>0.0803</v>
      </c>
      <c r="E38" s="7">
        <f t="shared" si="0"/>
        <v>0.1113</v>
      </c>
      <c r="F38" s="5">
        <f t="shared" si="1"/>
        <v>0.0343947670438397</v>
      </c>
      <c r="G38" s="5">
        <f>5*(E38+0.0208)/0.0033</f>
        <v>200.151515151515</v>
      </c>
    </row>
    <row r="39" s="2" customFormat="1" ht="15" spans="1:7">
      <c r="A39" s="5" t="s">
        <v>46</v>
      </c>
      <c r="B39" s="7">
        <v>0</v>
      </c>
      <c r="C39" s="7">
        <v>0</v>
      </c>
      <c r="D39" s="7">
        <v>0</v>
      </c>
      <c r="E39" s="7">
        <f t="shared" si="0"/>
        <v>0</v>
      </c>
      <c r="F39" s="5">
        <f t="shared" si="1"/>
        <v>0</v>
      </c>
      <c r="G39" s="5">
        <f t="shared" ref="G39:G63" si="3">5*(E39+0.0208)/0.0033</f>
        <v>31.5151515151515</v>
      </c>
    </row>
    <row r="40" s="2" customFormat="1" ht="15" spans="1:7">
      <c r="A40" s="5" t="s">
        <v>47</v>
      </c>
      <c r="B40" s="7">
        <v>0</v>
      </c>
      <c r="C40" s="7">
        <v>0</v>
      </c>
      <c r="D40" s="7">
        <v>0</v>
      </c>
      <c r="E40" s="7">
        <f t="shared" si="0"/>
        <v>0</v>
      </c>
      <c r="F40" s="5">
        <f t="shared" si="1"/>
        <v>0</v>
      </c>
      <c r="G40" s="5">
        <f t="shared" si="3"/>
        <v>31.5151515151515</v>
      </c>
    </row>
    <row r="41" s="2" customFormat="1" ht="15" spans="1:7">
      <c r="A41" s="5" t="s">
        <v>48</v>
      </c>
      <c r="B41" s="7">
        <v>0</v>
      </c>
      <c r="C41" s="7">
        <v>0</v>
      </c>
      <c r="D41" s="7">
        <v>0</v>
      </c>
      <c r="E41" s="7">
        <f t="shared" si="0"/>
        <v>0</v>
      </c>
      <c r="F41" s="5">
        <f t="shared" si="1"/>
        <v>0</v>
      </c>
      <c r="G41" s="5">
        <f t="shared" si="3"/>
        <v>31.5151515151515</v>
      </c>
    </row>
    <row r="42" s="2" customFormat="1" ht="15" spans="1:7">
      <c r="A42" s="5" t="s">
        <v>49</v>
      </c>
      <c r="B42" s="7">
        <v>0</v>
      </c>
      <c r="C42" s="7">
        <v>0</v>
      </c>
      <c r="D42" s="7">
        <v>0</v>
      </c>
      <c r="E42" s="7">
        <f t="shared" si="0"/>
        <v>0</v>
      </c>
      <c r="F42" s="5">
        <f t="shared" si="1"/>
        <v>0</v>
      </c>
      <c r="G42" s="5">
        <f t="shared" si="3"/>
        <v>31.5151515151515</v>
      </c>
    </row>
    <row r="43" s="2" customFormat="1" ht="15" spans="1:7">
      <c r="A43" s="5" t="s">
        <v>50</v>
      </c>
      <c r="B43" s="7">
        <v>0</v>
      </c>
      <c r="C43" s="7">
        <v>0</v>
      </c>
      <c r="D43" s="7">
        <v>0</v>
      </c>
      <c r="E43" s="7">
        <f t="shared" si="0"/>
        <v>0</v>
      </c>
      <c r="F43" s="5">
        <f t="shared" si="1"/>
        <v>0</v>
      </c>
      <c r="G43" s="5">
        <f t="shared" si="3"/>
        <v>31.5151515151515</v>
      </c>
    </row>
    <row r="44" s="2" customFormat="1" ht="15" spans="1:7">
      <c r="A44" s="5" t="s">
        <v>51</v>
      </c>
      <c r="B44" s="7">
        <v>0</v>
      </c>
      <c r="C44" s="7">
        <v>0</v>
      </c>
      <c r="D44" s="7">
        <v>0</v>
      </c>
      <c r="E44" s="7">
        <f t="shared" si="0"/>
        <v>0</v>
      </c>
      <c r="F44" s="5">
        <f t="shared" si="1"/>
        <v>0</v>
      </c>
      <c r="G44" s="5">
        <f t="shared" si="3"/>
        <v>31.5151515151515</v>
      </c>
    </row>
    <row r="45" s="2" customFormat="1" ht="15" spans="1:7">
      <c r="A45" s="5" t="s">
        <v>52</v>
      </c>
      <c r="B45" s="7">
        <v>0</v>
      </c>
      <c r="C45" s="7">
        <v>0</v>
      </c>
      <c r="D45" s="7">
        <v>0</v>
      </c>
      <c r="E45" s="7">
        <f t="shared" si="0"/>
        <v>0</v>
      </c>
      <c r="F45" s="5">
        <f t="shared" si="1"/>
        <v>0</v>
      </c>
      <c r="G45" s="5">
        <f t="shared" si="3"/>
        <v>31.5151515151515</v>
      </c>
    </row>
    <row r="46" s="2" customFormat="1" ht="15" spans="1:7">
      <c r="A46" s="5" t="s">
        <v>53</v>
      </c>
      <c r="B46" s="7">
        <v>0</v>
      </c>
      <c r="C46" s="7">
        <v>0</v>
      </c>
      <c r="D46" s="7">
        <v>0</v>
      </c>
      <c r="E46" s="7">
        <f t="shared" si="0"/>
        <v>0</v>
      </c>
      <c r="F46" s="5">
        <f t="shared" si="1"/>
        <v>0</v>
      </c>
      <c r="G46" s="5">
        <f t="shared" si="3"/>
        <v>31.5151515151515</v>
      </c>
    </row>
    <row r="47" s="2" customFormat="1" ht="15" spans="1:7">
      <c r="A47" s="5" t="s">
        <v>54</v>
      </c>
      <c r="B47" s="7">
        <v>0</v>
      </c>
      <c r="C47" s="7">
        <v>0</v>
      </c>
      <c r="D47" s="7">
        <v>0</v>
      </c>
      <c r="E47" s="7">
        <f t="shared" si="0"/>
        <v>0</v>
      </c>
      <c r="F47" s="5">
        <f t="shared" si="1"/>
        <v>0</v>
      </c>
      <c r="G47" s="5">
        <f t="shared" si="3"/>
        <v>31.5151515151515</v>
      </c>
    </row>
    <row r="48" s="2" customFormat="1" ht="15" spans="1:7">
      <c r="A48" s="5" t="s">
        <v>55</v>
      </c>
      <c r="B48" s="7">
        <v>1.1282</v>
      </c>
      <c r="C48" s="7">
        <v>0.9439</v>
      </c>
      <c r="D48" s="7">
        <v>1.0527</v>
      </c>
      <c r="E48" s="7">
        <f t="shared" si="0"/>
        <v>1.0416</v>
      </c>
      <c r="F48" s="5">
        <f t="shared" si="1"/>
        <v>0.0926500404748968</v>
      </c>
      <c r="G48" s="5">
        <f t="shared" si="3"/>
        <v>1609.69696969697</v>
      </c>
    </row>
    <row r="49" s="2" customFormat="1" ht="15" spans="1:7">
      <c r="A49" s="5" t="s">
        <v>56</v>
      </c>
      <c r="B49" s="7">
        <v>0</v>
      </c>
      <c r="C49" s="7">
        <v>0</v>
      </c>
      <c r="D49" s="7">
        <v>0</v>
      </c>
      <c r="E49" s="7">
        <f t="shared" si="0"/>
        <v>0</v>
      </c>
      <c r="F49" s="5">
        <f t="shared" si="1"/>
        <v>0</v>
      </c>
      <c r="G49" s="5">
        <f t="shared" si="3"/>
        <v>31.5151515151515</v>
      </c>
    </row>
    <row r="50" s="2" customFormat="1" ht="15" spans="1:7">
      <c r="A50" s="5" t="s">
        <v>57</v>
      </c>
      <c r="B50" s="7">
        <v>0</v>
      </c>
      <c r="C50" s="7">
        <v>0</v>
      </c>
      <c r="D50" s="7">
        <v>0</v>
      </c>
      <c r="E50" s="7">
        <f t="shared" si="0"/>
        <v>0</v>
      </c>
      <c r="F50" s="5">
        <f t="shared" si="1"/>
        <v>0</v>
      </c>
      <c r="G50" s="5">
        <f t="shared" si="3"/>
        <v>31.5151515151515</v>
      </c>
    </row>
    <row r="51" s="2" customFormat="1" ht="15" spans="1:7">
      <c r="A51" s="5" t="s">
        <v>58</v>
      </c>
      <c r="B51" s="7">
        <v>0</v>
      </c>
      <c r="C51" s="7">
        <v>0</v>
      </c>
      <c r="D51" s="7">
        <v>0</v>
      </c>
      <c r="E51" s="7">
        <f t="shared" si="0"/>
        <v>0</v>
      </c>
      <c r="F51" s="5">
        <f t="shared" si="1"/>
        <v>0</v>
      </c>
      <c r="G51" s="5">
        <f t="shared" si="3"/>
        <v>31.5151515151515</v>
      </c>
    </row>
    <row r="52" s="2" customFormat="1" ht="15" spans="1:7">
      <c r="A52" s="5" t="s">
        <v>59</v>
      </c>
      <c r="B52" s="7">
        <v>0</v>
      </c>
      <c r="C52" s="7">
        <v>0</v>
      </c>
      <c r="D52" s="7">
        <v>0</v>
      </c>
      <c r="E52" s="7">
        <f t="shared" si="0"/>
        <v>0</v>
      </c>
      <c r="F52" s="5">
        <f t="shared" si="1"/>
        <v>0</v>
      </c>
      <c r="G52" s="5">
        <f t="shared" si="3"/>
        <v>31.5151515151515</v>
      </c>
    </row>
    <row r="53" s="2" customFormat="1" ht="15" spans="1:7">
      <c r="A53" s="5" t="s">
        <v>60</v>
      </c>
      <c r="B53" s="7">
        <v>0</v>
      </c>
      <c r="C53" s="7">
        <v>0</v>
      </c>
      <c r="D53" s="7">
        <v>0</v>
      </c>
      <c r="E53" s="7">
        <f t="shared" si="0"/>
        <v>0</v>
      </c>
      <c r="F53" s="5">
        <f t="shared" si="1"/>
        <v>0</v>
      </c>
      <c r="G53" s="5">
        <f t="shared" si="3"/>
        <v>31.5151515151515</v>
      </c>
    </row>
    <row r="54" s="2" customFormat="1" ht="15" spans="1:7">
      <c r="A54" s="5" t="s">
        <v>61</v>
      </c>
      <c r="B54" s="7">
        <v>1.5944</v>
      </c>
      <c r="C54" s="7">
        <v>1.8312</v>
      </c>
      <c r="D54" s="7">
        <v>1.6686</v>
      </c>
      <c r="E54" s="7">
        <f t="shared" si="0"/>
        <v>1.69806666666667</v>
      </c>
      <c r="F54" s="5">
        <f t="shared" si="1"/>
        <v>0.121118839712628</v>
      </c>
      <c r="G54" s="5">
        <f t="shared" si="3"/>
        <v>2604.34343434343</v>
      </c>
    </row>
    <row r="55" s="2" customFormat="1" ht="15" spans="1:7">
      <c r="A55" s="5" t="s">
        <v>62</v>
      </c>
      <c r="B55" s="7">
        <v>0</v>
      </c>
      <c r="C55" s="7">
        <v>0</v>
      </c>
      <c r="D55" s="7">
        <v>0</v>
      </c>
      <c r="E55" s="7">
        <f t="shared" si="0"/>
        <v>0</v>
      </c>
      <c r="F55" s="5">
        <f t="shared" si="1"/>
        <v>0</v>
      </c>
      <c r="G55" s="5">
        <f t="shared" si="3"/>
        <v>31.5151515151515</v>
      </c>
    </row>
    <row r="56" s="2" customFormat="1" ht="15" spans="1:7">
      <c r="A56" s="5" t="s">
        <v>63</v>
      </c>
      <c r="B56" s="7">
        <v>0</v>
      </c>
      <c r="C56" s="7">
        <v>0</v>
      </c>
      <c r="D56" s="7">
        <v>0</v>
      </c>
      <c r="E56" s="7">
        <f t="shared" si="0"/>
        <v>0</v>
      </c>
      <c r="F56" s="5">
        <f t="shared" si="1"/>
        <v>0</v>
      </c>
      <c r="G56" s="5">
        <f t="shared" si="3"/>
        <v>31.5151515151515</v>
      </c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0"/>
        <v>0</v>
      </c>
      <c r="F57" s="5">
        <f t="shared" si="1"/>
        <v>0</v>
      </c>
      <c r="G57" s="5">
        <f t="shared" si="3"/>
        <v>31.5151515151515</v>
      </c>
    </row>
    <row r="58" s="2" customFormat="1" ht="15" spans="1:7">
      <c r="A58" s="5" t="s">
        <v>65</v>
      </c>
      <c r="B58" s="7">
        <v>0</v>
      </c>
      <c r="C58" s="7">
        <v>0</v>
      </c>
      <c r="D58" s="7">
        <v>0</v>
      </c>
      <c r="E58" s="7">
        <f t="shared" si="0"/>
        <v>0</v>
      </c>
      <c r="F58" s="5">
        <f t="shared" si="1"/>
        <v>0</v>
      </c>
      <c r="G58" s="7">
        <f t="shared" si="3"/>
        <v>31.5151515151515</v>
      </c>
    </row>
    <row r="59" s="2" customFormat="1" ht="15" spans="1:7">
      <c r="A59" s="5" t="s">
        <v>66</v>
      </c>
      <c r="B59" s="7">
        <v>0</v>
      </c>
      <c r="C59" s="7">
        <v>0</v>
      </c>
      <c r="D59" s="7">
        <v>0</v>
      </c>
      <c r="E59" s="7">
        <f t="shared" si="0"/>
        <v>0</v>
      </c>
      <c r="F59" s="5">
        <f t="shared" si="1"/>
        <v>0</v>
      </c>
      <c r="G59" s="5">
        <f t="shared" si="3"/>
        <v>31.5151515151515</v>
      </c>
    </row>
    <row r="60" s="2" customFormat="1" ht="15" spans="1:7">
      <c r="A60" s="5" t="s">
        <v>67</v>
      </c>
      <c r="B60" s="7">
        <v>0</v>
      </c>
      <c r="C60" s="7">
        <v>0</v>
      </c>
      <c r="D60" s="7">
        <v>0</v>
      </c>
      <c r="E60" s="7">
        <f t="shared" si="0"/>
        <v>0</v>
      </c>
      <c r="F60" s="5">
        <f t="shared" si="1"/>
        <v>0</v>
      </c>
      <c r="G60" s="7">
        <f t="shared" si="3"/>
        <v>31.5151515151515</v>
      </c>
    </row>
    <row r="61" s="2" customFormat="1" ht="15" spans="1:7">
      <c r="A61" s="5" t="s">
        <v>68</v>
      </c>
      <c r="B61" s="7">
        <v>0</v>
      </c>
      <c r="C61" s="7">
        <v>0</v>
      </c>
      <c r="D61" s="7">
        <v>0</v>
      </c>
      <c r="E61" s="7">
        <f t="shared" si="0"/>
        <v>0</v>
      </c>
      <c r="F61" s="5">
        <f t="shared" si="1"/>
        <v>0</v>
      </c>
      <c r="G61" s="5">
        <f t="shared" si="3"/>
        <v>31.5151515151515</v>
      </c>
    </row>
    <row r="62" s="2" customFormat="1" ht="15" spans="1:7">
      <c r="A62" s="5" t="s">
        <v>69</v>
      </c>
      <c r="B62" s="7">
        <v>0</v>
      </c>
      <c r="C62" s="7">
        <v>0</v>
      </c>
      <c r="D62" s="7">
        <v>0</v>
      </c>
      <c r="E62" s="7">
        <f t="shared" si="0"/>
        <v>0</v>
      </c>
      <c r="F62" s="5">
        <f t="shared" si="1"/>
        <v>0</v>
      </c>
      <c r="G62" s="5">
        <f t="shared" si="3"/>
        <v>31.5151515151515</v>
      </c>
    </row>
    <row r="63" s="2" customFormat="1" ht="15" spans="1:7">
      <c r="A63" s="5" t="s">
        <v>70</v>
      </c>
      <c r="B63" s="7">
        <v>0</v>
      </c>
      <c r="C63" s="7">
        <v>0</v>
      </c>
      <c r="D63" s="7">
        <v>0</v>
      </c>
      <c r="E63" s="7">
        <f t="shared" si="0"/>
        <v>0</v>
      </c>
      <c r="F63" s="5">
        <f t="shared" si="1"/>
        <v>0</v>
      </c>
      <c r="G63" s="5">
        <f t="shared" si="3"/>
        <v>31.5151515151515</v>
      </c>
    </row>
    <row r="64" s="2" customFormat="1" ht="15" spans="1:7">
      <c r="A64" s="5" t="s">
        <v>71</v>
      </c>
      <c r="B64" s="7">
        <v>0</v>
      </c>
      <c r="C64" s="7">
        <v>0</v>
      </c>
      <c r="D64" s="7">
        <v>0</v>
      </c>
      <c r="E64" s="7">
        <f t="shared" si="0"/>
        <v>0</v>
      </c>
      <c r="F64" s="5">
        <v>0</v>
      </c>
      <c r="G64" s="5">
        <v>31.5151515151515</v>
      </c>
    </row>
    <row r="65" s="2" customFormat="1" ht="15" spans="1:7">
      <c r="A65" s="5" t="s">
        <v>72</v>
      </c>
      <c r="B65" s="7">
        <v>0</v>
      </c>
      <c r="C65" s="7">
        <v>0</v>
      </c>
      <c r="D65" s="7">
        <v>0</v>
      </c>
      <c r="E65" s="7">
        <f t="shared" si="0"/>
        <v>0</v>
      </c>
      <c r="F65" s="5">
        <v>0</v>
      </c>
      <c r="G65" s="5">
        <v>31.5151515151515</v>
      </c>
    </row>
    <row r="66" s="2" customFormat="1" ht="15" spans="1:7">
      <c r="A66" s="5" t="s">
        <v>73</v>
      </c>
      <c r="B66" s="7">
        <v>0</v>
      </c>
      <c r="C66" s="7">
        <v>0</v>
      </c>
      <c r="D66" s="7">
        <v>0</v>
      </c>
      <c r="E66" s="7">
        <f t="shared" si="0"/>
        <v>0</v>
      </c>
      <c r="F66" s="5">
        <v>0</v>
      </c>
      <c r="G66" s="7">
        <v>31.5151515151515</v>
      </c>
    </row>
    <row r="67" s="2" customFormat="1" ht="15" spans="1:7">
      <c r="A67" s="5" t="s">
        <v>74</v>
      </c>
      <c r="B67" s="7">
        <v>1.299</v>
      </c>
      <c r="C67" s="7">
        <v>1.4462</v>
      </c>
      <c r="D67" s="7">
        <v>1.3492</v>
      </c>
      <c r="E67" s="7">
        <f t="shared" si="0"/>
        <v>1.3648</v>
      </c>
      <c r="F67" s="5">
        <v>0.0748296732586746</v>
      </c>
      <c r="G67" s="5">
        <v>2099.39393939394</v>
      </c>
    </row>
    <row r="68" s="1" customFormat="1" ht="15" spans="1:7">
      <c r="A68" s="5" t="s">
        <v>75</v>
      </c>
      <c r="B68" s="7">
        <v>0.4116</v>
      </c>
      <c r="C68" s="7">
        <v>0.3761</v>
      </c>
      <c r="D68" s="7">
        <v>0.3303</v>
      </c>
      <c r="E68" s="7">
        <f t="shared" si="0"/>
        <v>0.372666666666667</v>
      </c>
      <c r="F68" s="5">
        <v>0.0407585982748835</v>
      </c>
      <c r="G68" s="5">
        <v>271.820987654321</v>
      </c>
    </row>
    <row r="69" s="1" customFormat="1" ht="15" spans="1:7">
      <c r="A69" s="5" t="s">
        <v>76</v>
      </c>
      <c r="B69" s="7">
        <v>0.289</v>
      </c>
      <c r="C69" s="7">
        <v>0.2791</v>
      </c>
      <c r="D69" s="7">
        <v>0.2577</v>
      </c>
      <c r="E69" s="7">
        <f t="shared" si="0"/>
        <v>0.275266666666667</v>
      </c>
      <c r="F69" s="5">
        <v>0.0159982290686605</v>
      </c>
      <c r="G69" s="5">
        <v>181.635802469136</v>
      </c>
    </row>
    <row r="70" s="1" customFormat="1" ht="15" spans="1:7">
      <c r="A70" s="5" t="s">
        <v>77</v>
      </c>
      <c r="B70" s="7">
        <v>0.2721</v>
      </c>
      <c r="C70" s="7">
        <v>0.2238</v>
      </c>
      <c r="D70" s="7">
        <v>0.2095</v>
      </c>
      <c r="E70" s="7">
        <f t="shared" si="0"/>
        <v>0.235133333333333</v>
      </c>
      <c r="F70" s="5">
        <v>0.0328027945963958</v>
      </c>
      <c r="G70" s="5">
        <v>144.475308641975</v>
      </c>
    </row>
    <row r="71" s="1" customFormat="1" ht="15" spans="1:7">
      <c r="A71" s="5" t="s">
        <v>78</v>
      </c>
      <c r="B71" s="7">
        <v>0.1426</v>
      </c>
      <c r="C71" s="7">
        <v>0.1336</v>
      </c>
      <c r="D71" s="7">
        <v>0.1798</v>
      </c>
      <c r="E71" s="7">
        <f t="shared" si="0"/>
        <v>0.152</v>
      </c>
      <c r="F71" s="5">
        <v>0.0244924478156023</v>
      </c>
      <c r="G71" s="5">
        <v>67.5</v>
      </c>
    </row>
    <row r="72" s="1" customFormat="1" ht="15" spans="1:7">
      <c r="A72" s="5" t="s">
        <v>79</v>
      </c>
      <c r="B72" s="7">
        <v>0.1982</v>
      </c>
      <c r="C72" s="7">
        <v>0.22</v>
      </c>
      <c r="D72" s="7">
        <v>0.1995</v>
      </c>
      <c r="E72" s="7">
        <f t="shared" si="0"/>
        <v>0.2059</v>
      </c>
      <c r="F72" s="5">
        <v>0.0122282459903291</v>
      </c>
      <c r="G72" s="5">
        <v>117.407407407407</v>
      </c>
    </row>
    <row r="73" s="1" customFormat="1" ht="15" spans="1:7">
      <c r="A73" s="5" t="s">
        <v>80</v>
      </c>
      <c r="B73" s="7">
        <v>0.1495</v>
      </c>
      <c r="C73" s="7">
        <v>0.1891</v>
      </c>
      <c r="D73" s="7">
        <v>0.2253</v>
      </c>
      <c r="E73" s="7">
        <f t="shared" ref="E73:E97" si="4">AVERAGE(B73:D73)</f>
        <v>0.187966666666667</v>
      </c>
      <c r="F73" s="5">
        <v>0.0379127067529256</v>
      </c>
      <c r="G73" s="5">
        <v>100.802469135803</v>
      </c>
    </row>
    <row r="74" s="1" customFormat="1" ht="15" spans="1:7">
      <c r="A74" s="5" t="s">
        <v>81</v>
      </c>
      <c r="B74" s="7">
        <v>0.2491</v>
      </c>
      <c r="C74" s="7">
        <v>0.2879</v>
      </c>
      <c r="D74" s="7">
        <v>0.23</v>
      </c>
      <c r="E74" s="7">
        <f t="shared" si="4"/>
        <v>0.255666666666667</v>
      </c>
      <c r="F74" s="5">
        <v>0.0295032766541842</v>
      </c>
      <c r="G74" s="5">
        <v>163.487654320988</v>
      </c>
    </row>
    <row r="75" s="1" customFormat="1" ht="15" spans="1:7">
      <c r="A75" s="5" t="s">
        <v>82</v>
      </c>
      <c r="B75" s="7">
        <v>3.0892</v>
      </c>
      <c r="C75" s="7">
        <v>2.9451</v>
      </c>
      <c r="D75" s="7">
        <v>2.9025</v>
      </c>
      <c r="E75" s="7">
        <f t="shared" si="4"/>
        <v>2.97893333333333</v>
      </c>
      <c r="F75" s="5">
        <v>0.0978403972463999</v>
      </c>
      <c r="G75" s="5">
        <v>2685.03086419753</v>
      </c>
    </row>
    <row r="76" s="1" customFormat="1" ht="15" spans="1:7">
      <c r="A76" s="5" t="s">
        <v>83</v>
      </c>
      <c r="B76" s="7">
        <v>3.1602</v>
      </c>
      <c r="C76" s="7">
        <v>2.9431</v>
      </c>
      <c r="D76" s="7">
        <v>3.0002</v>
      </c>
      <c r="E76" s="7">
        <f t="shared" si="4"/>
        <v>3.0345</v>
      </c>
      <c r="F76" s="5">
        <v>0.112540970317481</v>
      </c>
      <c r="G76" s="5">
        <v>2736.48148148148</v>
      </c>
    </row>
    <row r="77" s="1" customFormat="1" ht="15" spans="1:7">
      <c r="A77" s="5" t="s">
        <v>84</v>
      </c>
      <c r="B77" s="7">
        <v>3.0625</v>
      </c>
      <c r="C77" s="7">
        <v>3.0417</v>
      </c>
      <c r="D77" s="7">
        <v>2.9556</v>
      </c>
      <c r="E77" s="7">
        <f t="shared" si="4"/>
        <v>3.01993333333333</v>
      </c>
      <c r="F77" s="5">
        <v>0.0566766559822766</v>
      </c>
      <c r="G77" s="5">
        <v>2722.99382716049</v>
      </c>
    </row>
    <row r="78" s="1" customFormat="1" ht="15" spans="1:7">
      <c r="A78" s="5" t="s">
        <v>85</v>
      </c>
      <c r="B78" s="7">
        <v>0.1029</v>
      </c>
      <c r="C78" s="7">
        <v>0.1401</v>
      </c>
      <c r="D78" s="7">
        <v>0.1369</v>
      </c>
      <c r="E78" s="7">
        <f t="shared" si="4"/>
        <v>0.126633333333333</v>
      </c>
      <c r="F78" s="5">
        <v>0.0206158515063854</v>
      </c>
      <c r="G78" s="5">
        <v>44.012345679012</v>
      </c>
    </row>
    <row r="79" s="1" customFormat="1" ht="15" spans="1:7">
      <c r="A79" s="5" t="s">
        <v>86</v>
      </c>
      <c r="B79" s="7">
        <v>0.2778</v>
      </c>
      <c r="C79" s="7">
        <v>0.2406</v>
      </c>
      <c r="D79" s="7">
        <v>0.2702</v>
      </c>
      <c r="E79" s="7">
        <f t="shared" si="4"/>
        <v>0.262866666666667</v>
      </c>
      <c r="F79" s="5">
        <v>0.0196543464234589</v>
      </c>
      <c r="G79" s="5">
        <v>170.154320987655</v>
      </c>
    </row>
    <row r="80" s="1" customFormat="1" ht="15" spans="1:7">
      <c r="A80" s="5" t="s">
        <v>87</v>
      </c>
      <c r="B80" s="7">
        <v>0.0479</v>
      </c>
      <c r="C80" s="7">
        <v>0.0696</v>
      </c>
      <c r="D80" s="7">
        <v>0.0204</v>
      </c>
      <c r="E80" s="7">
        <f t="shared" si="4"/>
        <v>0.0459666666666667</v>
      </c>
      <c r="F80" s="5">
        <v>0.0246569124858189</v>
      </c>
      <c r="G80" s="5">
        <v>-30.679012345679</v>
      </c>
    </row>
    <row r="81" s="1" customFormat="1" ht="15" spans="1:7">
      <c r="A81" s="5" t="s">
        <v>88</v>
      </c>
      <c r="B81" s="7">
        <v>0.1213</v>
      </c>
      <c r="C81" s="7">
        <v>0.1073</v>
      </c>
      <c r="D81" s="7">
        <v>0.1344</v>
      </c>
      <c r="E81" s="7">
        <f t="shared" si="4"/>
        <v>0.121</v>
      </c>
      <c r="F81" s="5">
        <v>0.0135524905460214</v>
      </c>
      <c r="G81" s="5">
        <v>38.7962962962963</v>
      </c>
    </row>
    <row r="82" s="1" customFormat="1" ht="15" spans="1:7">
      <c r="A82" s="5" t="s">
        <v>89</v>
      </c>
      <c r="B82" s="7">
        <v>0.3686</v>
      </c>
      <c r="C82" s="7">
        <v>0.4567</v>
      </c>
      <c r="D82" s="7">
        <v>0.3837</v>
      </c>
      <c r="E82" s="7">
        <f t="shared" si="4"/>
        <v>0.403</v>
      </c>
      <c r="F82" s="5">
        <v>0.0471144351552685</v>
      </c>
      <c r="G82" s="5">
        <v>299.907407407407</v>
      </c>
    </row>
    <row r="83" s="1" customFormat="1" ht="15" spans="1:7">
      <c r="A83" s="5" t="s">
        <v>90</v>
      </c>
      <c r="B83" s="7">
        <v>0.3987</v>
      </c>
      <c r="C83" s="7">
        <v>0.3743</v>
      </c>
      <c r="D83" s="7">
        <v>0.404</v>
      </c>
      <c r="E83" s="7">
        <f t="shared" si="4"/>
        <v>0.392333333333333</v>
      </c>
      <c r="F83" s="5">
        <v>0.0158405597544195</v>
      </c>
      <c r="G83" s="5">
        <v>290.030864197531</v>
      </c>
    </row>
    <row r="84" s="1" customFormat="1" ht="15" spans="1:7">
      <c r="A84" s="5" t="s">
        <v>91</v>
      </c>
      <c r="B84" s="7">
        <v>0.238</v>
      </c>
      <c r="C84" s="7">
        <v>0.2652</v>
      </c>
      <c r="D84" s="7">
        <v>0.196</v>
      </c>
      <c r="E84" s="7">
        <f t="shared" si="4"/>
        <v>0.233066666666667</v>
      </c>
      <c r="F84" s="5">
        <v>0.0348627786232442</v>
      </c>
      <c r="G84" s="5">
        <v>142.561728395062</v>
      </c>
    </row>
    <row r="85" s="1" customFormat="1" ht="15" spans="1:7">
      <c r="A85" s="5" t="s">
        <v>92</v>
      </c>
      <c r="B85" s="7">
        <v>0.235</v>
      </c>
      <c r="C85" s="7">
        <v>0.2039</v>
      </c>
      <c r="D85" s="7">
        <v>0.206</v>
      </c>
      <c r="E85" s="7">
        <f t="shared" si="4"/>
        <v>0.214966666666667</v>
      </c>
      <c r="F85" s="5">
        <v>0.0173811200252841</v>
      </c>
      <c r="G85" s="5">
        <v>125.802469135803</v>
      </c>
    </row>
    <row r="86" s="1" customFormat="1" ht="15" spans="1:7">
      <c r="A86" s="5" t="s">
        <v>93</v>
      </c>
      <c r="B86" s="7">
        <v>0.1637</v>
      </c>
      <c r="C86" s="7">
        <v>0.2165</v>
      </c>
      <c r="D86" s="7">
        <v>0.1822</v>
      </c>
      <c r="E86" s="7">
        <f t="shared" si="4"/>
        <v>0.187466666666667</v>
      </c>
      <c r="F86" s="5">
        <v>0.026791105489198</v>
      </c>
      <c r="G86" s="5">
        <v>100.33950617284</v>
      </c>
    </row>
    <row r="87" s="1" customFormat="1" ht="15" spans="1:7">
      <c r="A87" s="5" t="s">
        <v>94</v>
      </c>
      <c r="B87" s="7">
        <v>0.1426</v>
      </c>
      <c r="C87" s="7">
        <v>0.0678</v>
      </c>
      <c r="D87" s="7">
        <v>0.125</v>
      </c>
      <c r="E87" s="7">
        <f t="shared" si="4"/>
        <v>0.1118</v>
      </c>
      <c r="F87" s="5">
        <v>0.0391080554361886</v>
      </c>
      <c r="G87" s="5">
        <v>30.2777777777778</v>
      </c>
    </row>
    <row r="88" s="1" customFormat="1" ht="15" spans="1:7">
      <c r="A88" s="5" t="s">
        <v>95</v>
      </c>
      <c r="B88" s="7">
        <v>0.1698</v>
      </c>
      <c r="C88" s="7">
        <v>0.1756</v>
      </c>
      <c r="D88" s="7">
        <v>0.1697</v>
      </c>
      <c r="E88" s="7">
        <f t="shared" si="4"/>
        <v>0.1717</v>
      </c>
      <c r="F88" s="5">
        <v>0.00337786915081091</v>
      </c>
      <c r="G88" s="5">
        <v>85.7407407407407</v>
      </c>
    </row>
    <row r="89" s="1" customFormat="1" ht="15" spans="1:7">
      <c r="A89" s="5" t="s">
        <v>96</v>
      </c>
      <c r="B89" s="7">
        <v>2.3593</v>
      </c>
      <c r="C89" s="7">
        <v>2.2678</v>
      </c>
      <c r="D89" s="7">
        <v>2.2232</v>
      </c>
      <c r="E89" s="7">
        <f t="shared" si="4"/>
        <v>2.28343333333333</v>
      </c>
      <c r="F89" s="5">
        <v>0.0693837396897383</v>
      </c>
      <c r="G89" s="5">
        <v>2041.04938271605</v>
      </c>
    </row>
    <row r="90" s="1" customFormat="1" ht="15" spans="1:7">
      <c r="A90" s="5" t="s">
        <v>97</v>
      </c>
      <c r="B90" s="7">
        <v>0.1903</v>
      </c>
      <c r="C90" s="7">
        <v>0.249</v>
      </c>
      <c r="D90" s="7">
        <v>0.1721</v>
      </c>
      <c r="E90" s="7">
        <f t="shared" si="4"/>
        <v>0.2038</v>
      </c>
      <c r="F90" s="5">
        <v>0.0401881823425743</v>
      </c>
      <c r="G90" s="7">
        <v>115.462962962963</v>
      </c>
    </row>
    <row r="91" s="1" customFormat="1" ht="15" spans="1:7">
      <c r="A91" s="5" t="s">
        <v>98</v>
      </c>
      <c r="B91" s="7">
        <v>0.1755</v>
      </c>
      <c r="C91" s="7">
        <v>0.1462</v>
      </c>
      <c r="D91" s="7">
        <v>0.2221</v>
      </c>
      <c r="E91" s="7">
        <f t="shared" si="4"/>
        <v>0.181266666666667</v>
      </c>
      <c r="F91" s="5">
        <v>0.0382771907711803</v>
      </c>
      <c r="G91" s="7">
        <v>94.5987654320991</v>
      </c>
    </row>
    <row r="92" s="1" customFormat="1" ht="15" spans="1:7">
      <c r="A92" s="5" t="s">
        <v>99</v>
      </c>
      <c r="B92" s="7">
        <v>2.9629</v>
      </c>
      <c r="C92" s="7">
        <v>3.0707</v>
      </c>
      <c r="D92" s="7">
        <v>3.0112</v>
      </c>
      <c r="E92" s="7">
        <f t="shared" si="4"/>
        <v>3.01493333333333</v>
      </c>
      <c r="F92" s="5">
        <v>0.0539968826260678</v>
      </c>
      <c r="G92" s="7">
        <v>2718.36419753086</v>
      </c>
    </row>
    <row r="93" s="1" customFormat="1" ht="15" spans="1:7">
      <c r="A93" s="5" t="s">
        <v>100</v>
      </c>
      <c r="B93" s="7">
        <v>0.5974</v>
      </c>
      <c r="C93" s="7">
        <v>0.554</v>
      </c>
      <c r="D93" s="7">
        <v>0.5558</v>
      </c>
      <c r="E93" s="7">
        <f t="shared" si="4"/>
        <v>0.569066666666667</v>
      </c>
      <c r="F93" s="5">
        <v>0.0245538863183272</v>
      </c>
      <c r="G93" s="5">
        <v>453.672839506173</v>
      </c>
    </row>
    <row r="94" s="1" customFormat="1" ht="15" spans="1:7">
      <c r="A94" s="5" t="s">
        <v>101</v>
      </c>
      <c r="B94" s="7">
        <v>0.0393</v>
      </c>
      <c r="C94" s="7">
        <v>0.0337</v>
      </c>
      <c r="D94" s="7">
        <v>0.0345</v>
      </c>
      <c r="E94" s="7">
        <f t="shared" si="4"/>
        <v>0.0358333333333333</v>
      </c>
      <c r="F94" s="5">
        <v>0.00302875111776015</v>
      </c>
      <c r="G94" s="5">
        <v>-40.0617283950618</v>
      </c>
    </row>
    <row r="95" s="1" customFormat="1" ht="15" spans="1:7">
      <c r="A95" s="5" t="s">
        <v>102</v>
      </c>
      <c r="B95" s="7">
        <v>0.1663</v>
      </c>
      <c r="C95" s="7">
        <v>0.1089</v>
      </c>
      <c r="D95" s="7">
        <v>0.1513</v>
      </c>
      <c r="E95" s="7">
        <f t="shared" si="4"/>
        <v>0.142166666666667</v>
      </c>
      <c r="F95" s="5">
        <v>0.0297700072780195</v>
      </c>
      <c r="G95" s="5">
        <v>58.3950617283954</v>
      </c>
    </row>
    <row r="96" s="1" customFormat="1" ht="15" spans="1:7">
      <c r="A96" s="5" t="s">
        <v>103</v>
      </c>
      <c r="B96" s="7">
        <v>0.0947</v>
      </c>
      <c r="C96" s="7">
        <v>0.0921</v>
      </c>
      <c r="D96" s="7">
        <v>0.1027</v>
      </c>
      <c r="E96" s="7">
        <f t="shared" si="4"/>
        <v>0.0965</v>
      </c>
      <c r="F96" s="5">
        <v>0.00552449092677325</v>
      </c>
      <c r="G96" s="5">
        <v>16.1111111111111</v>
      </c>
    </row>
    <row r="97" s="1" customFormat="1" ht="15" spans="1:7">
      <c r="A97" s="5" t="s">
        <v>104</v>
      </c>
      <c r="B97" s="7">
        <v>0.0883</v>
      </c>
      <c r="C97" s="7">
        <v>0.1233</v>
      </c>
      <c r="D97" s="7">
        <v>0.1051</v>
      </c>
      <c r="E97" s="7">
        <f t="shared" si="4"/>
        <v>0.105566666666667</v>
      </c>
      <c r="F97" s="5">
        <v>0.0175046660446103</v>
      </c>
      <c r="G97" s="5">
        <v>24.5061728395065</v>
      </c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  <row r="104" s="3" customFormat="1" spans="2:5">
      <c r="B104" s="4"/>
      <c r="C104" s="4"/>
      <c r="D104" s="4"/>
      <c r="E104" s="4"/>
    </row>
    <row r="105" s="3" customFormat="1" spans="2:5">
      <c r="B105" s="4"/>
      <c r="C105" s="4"/>
      <c r="D105" s="4"/>
      <c r="E105" s="4"/>
    </row>
    <row r="106" s="3" customFormat="1" spans="2:5">
      <c r="B106" s="4"/>
      <c r="C106" s="4"/>
      <c r="D106" s="4"/>
      <c r="E106" s="4"/>
    </row>
    <row r="107" s="3" customFormat="1" spans="2:5">
      <c r="B107" s="4"/>
      <c r="C107" s="4"/>
      <c r="D107" s="4"/>
      <c r="E107" s="4"/>
    </row>
    <row r="108" s="3" customFormat="1" spans="2:5">
      <c r="B108" s="4"/>
      <c r="C108" s="4"/>
      <c r="D108" s="4"/>
      <c r="E108" s="4"/>
    </row>
    <row r="109" s="3" customFormat="1" spans="2:5">
      <c r="B109" s="4"/>
      <c r="C109" s="4"/>
      <c r="D109" s="4"/>
      <c r="E109" s="4"/>
    </row>
    <row r="110" s="3" customFormat="1" spans="2:5">
      <c r="B110" s="4"/>
      <c r="C110" s="4"/>
      <c r="D110" s="4"/>
      <c r="E110" s="4"/>
    </row>
    <row r="111" s="3" customFormat="1" spans="2:5">
      <c r="B111" s="4"/>
      <c r="C111" s="4"/>
      <c r="D111" s="4"/>
      <c r="E111" s="4"/>
    </row>
    <row r="112" s="3" customFormat="1" spans="2:5">
      <c r="B112" s="4"/>
      <c r="C112" s="4"/>
      <c r="D112" s="4"/>
      <c r="E112" s="4"/>
    </row>
    <row r="113" s="3" customFormat="1" spans="2:5">
      <c r="B113" s="4"/>
      <c r="C113" s="4"/>
      <c r="D113" s="4"/>
      <c r="E113" s="4"/>
    </row>
    <row r="114" s="3" customFormat="1" spans="2:5">
      <c r="B114" s="4"/>
      <c r="C114" s="4"/>
      <c r="D114" s="4"/>
      <c r="E114" s="4"/>
    </row>
    <row r="115" s="3" customFormat="1" spans="2:5">
      <c r="B115" s="4"/>
      <c r="C115" s="4"/>
      <c r="D115" s="4"/>
      <c r="E115" s="4"/>
    </row>
    <row r="116" s="3" customFormat="1" spans="2:5">
      <c r="B116" s="4"/>
      <c r="C116" s="4"/>
      <c r="D116" s="4"/>
      <c r="E116" s="4"/>
    </row>
    <row r="117" s="3" customFormat="1" spans="2:5">
      <c r="B117" s="4"/>
      <c r="C117" s="4"/>
      <c r="D117" s="4"/>
      <c r="E117" s="4"/>
    </row>
    <row r="118" s="3" customFormat="1" spans="2:5">
      <c r="B118" s="4"/>
      <c r="C118" s="4"/>
      <c r="D118" s="4"/>
      <c r="E118" s="4"/>
    </row>
    <row r="119" s="3" customFormat="1" spans="2:5">
      <c r="B119" s="4"/>
      <c r="C119" s="4"/>
      <c r="D119" s="4"/>
      <c r="E119" s="4"/>
    </row>
    <row r="120" s="3" customFormat="1" spans="2:5">
      <c r="B120" s="4"/>
      <c r="C120" s="4"/>
      <c r="D120" s="4"/>
      <c r="E120" s="4"/>
    </row>
    <row r="121" s="3" customFormat="1" spans="2:5">
      <c r="B121" s="4"/>
      <c r="C121" s="4"/>
      <c r="D121" s="4"/>
      <c r="E121" s="4"/>
    </row>
    <row r="122" s="3" customFormat="1" spans="2:5">
      <c r="B122" s="4"/>
      <c r="C122" s="4"/>
      <c r="D122" s="4"/>
      <c r="E122" s="4"/>
    </row>
    <row r="123" s="3" customFormat="1" spans="2:5">
      <c r="B123" s="4"/>
      <c r="C123" s="4"/>
      <c r="D123" s="4"/>
      <c r="E123" s="4"/>
    </row>
    <row r="124" s="3" customFormat="1" spans="2:5">
      <c r="B124" s="4"/>
      <c r="C124" s="4"/>
      <c r="D124" s="4"/>
      <c r="E124" s="4"/>
    </row>
    <row r="125" s="3" customFormat="1" spans="2:5">
      <c r="B125" s="4"/>
      <c r="C125" s="4"/>
      <c r="D125" s="4"/>
      <c r="E125" s="4"/>
    </row>
    <row r="126" s="3" customFormat="1" spans="2:5">
      <c r="B126" s="4"/>
      <c r="C126" s="4"/>
      <c r="D126" s="4"/>
      <c r="E126" s="4"/>
    </row>
    <row r="127" s="3" customFormat="1" spans="2:5">
      <c r="B127" s="4"/>
      <c r="C127" s="4"/>
      <c r="D127" s="4"/>
      <c r="E127" s="4"/>
    </row>
    <row r="128" s="3" customFormat="1" spans="2:5">
      <c r="B128" s="4"/>
      <c r="C128" s="4"/>
      <c r="D128" s="4"/>
      <c r="E128" s="4"/>
    </row>
    <row r="129" s="3" customFormat="1" spans="2:5">
      <c r="B129" s="4"/>
      <c r="C129" s="4"/>
      <c r="D129" s="4"/>
      <c r="E129" s="4"/>
    </row>
    <row r="130" s="3" customFormat="1" spans="2:5">
      <c r="B130" s="4"/>
      <c r="C130" s="4"/>
      <c r="D130" s="4"/>
      <c r="E130" s="4"/>
    </row>
    <row r="131" s="3" customFormat="1" spans="2:5">
      <c r="B131" s="4"/>
      <c r="C131" s="4"/>
      <c r="D131" s="4"/>
      <c r="E131" s="4"/>
    </row>
    <row r="132" s="3" customFormat="1" spans="2:5">
      <c r="B132" s="4"/>
      <c r="C132" s="4"/>
      <c r="D132" s="4"/>
      <c r="E132" s="4"/>
    </row>
    <row r="133" s="3" customFormat="1" spans="2:5">
      <c r="B133" s="4"/>
      <c r="C133" s="4"/>
      <c r="D133" s="4"/>
      <c r="E133" s="4"/>
    </row>
    <row r="134" s="3" customFormat="1" spans="2:5">
      <c r="B134" s="4"/>
      <c r="C134" s="4"/>
      <c r="D134" s="4"/>
      <c r="E134" s="4"/>
    </row>
    <row r="135" s="3" customFormat="1" spans="2:5">
      <c r="B135" s="4"/>
      <c r="C135" s="4"/>
      <c r="D135" s="4"/>
      <c r="E135" s="4"/>
    </row>
    <row r="136" s="3" customFormat="1" spans="2:5">
      <c r="B136" s="4"/>
      <c r="C136" s="4"/>
      <c r="D136" s="4"/>
      <c r="E136" s="4"/>
    </row>
    <row r="137" s="3" customFormat="1" spans="2:5">
      <c r="B137" s="4"/>
      <c r="C137" s="4"/>
      <c r="D137" s="4"/>
      <c r="E137" s="4"/>
    </row>
    <row r="138" s="3" customFormat="1" spans="2:5">
      <c r="B138" s="4"/>
      <c r="C138" s="4"/>
      <c r="D138" s="4"/>
      <c r="E138" s="4"/>
    </row>
    <row r="139" s="3" customFormat="1" spans="2:5">
      <c r="B139" s="4"/>
      <c r="C139" s="4"/>
      <c r="D139" s="4"/>
      <c r="E139" s="4"/>
    </row>
    <row r="140" s="3" customFormat="1" spans="2:5">
      <c r="B140" s="4"/>
      <c r="C140" s="4"/>
      <c r="D140" s="4"/>
      <c r="E140" s="4"/>
    </row>
    <row r="141" s="3" customFormat="1" spans="2:5">
      <c r="B141" s="4"/>
      <c r="C141" s="4"/>
      <c r="D141" s="4"/>
      <c r="E141" s="4"/>
    </row>
    <row r="142" s="3" customFormat="1" spans="2:5">
      <c r="B142" s="4"/>
      <c r="C142" s="4"/>
      <c r="D142" s="4"/>
      <c r="E142" s="4"/>
    </row>
    <row r="143" s="3" customFormat="1" spans="2:5">
      <c r="B143" s="4"/>
      <c r="C143" s="4"/>
      <c r="D143" s="4"/>
      <c r="E143" s="4"/>
    </row>
    <row r="144" s="3" customFormat="1" spans="2:5">
      <c r="B144" s="4"/>
      <c r="C144" s="4"/>
      <c r="D144" s="4"/>
      <c r="E144" s="4"/>
    </row>
  </sheetData>
  <mergeCells count="3">
    <mergeCell ref="A5:F5"/>
    <mergeCell ref="B6:E6"/>
    <mergeCell ref="A6:A7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4"/>
  <sheetViews>
    <sheetView topLeftCell="A40" workbookViewId="0">
      <selection activeCell="A1" sqref="$A1:$XFD1048576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43393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123</v>
      </c>
      <c r="B5" s="9"/>
      <c r="C5" s="9"/>
      <c r="D5" s="9"/>
      <c r="E5" s="9"/>
      <c r="F5" s="9"/>
      <c r="G5" s="5"/>
    </row>
    <row r="6" s="2" customFormat="1" ht="15" spans="1:7">
      <c r="A6" s="9" t="s">
        <v>116</v>
      </c>
      <c r="B6" s="10" t="s">
        <v>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0.2955</v>
      </c>
      <c r="C8" s="7">
        <v>0.2597</v>
      </c>
      <c r="D8" s="7">
        <v>0.2555</v>
      </c>
      <c r="E8" s="7">
        <f>AVERAGE(B8:D8)</f>
        <v>0.270233333333333</v>
      </c>
      <c r="F8" s="5">
        <f>STDEV(B8:D8)</f>
        <v>0.0219821139414146</v>
      </c>
      <c r="G8" s="5">
        <f>5*(E8-0.0759)/0.0034</f>
        <v>285.78431372549</v>
      </c>
    </row>
    <row r="9" s="2" customFormat="1" ht="15" spans="1:7">
      <c r="A9" s="5" t="s">
        <v>16</v>
      </c>
      <c r="B9" s="7">
        <v>0.3444</v>
      </c>
      <c r="C9" s="7">
        <v>0.3308</v>
      </c>
      <c r="D9" s="7">
        <v>0.3056</v>
      </c>
      <c r="E9" s="7">
        <f t="shared" ref="E9:E72" si="0">AVERAGE(B9:D9)</f>
        <v>0.326933333333333</v>
      </c>
      <c r="F9" s="5">
        <f t="shared" ref="F9:F72" si="1">STDEV(B9:D9)</f>
        <v>0.0196868822654409</v>
      </c>
      <c r="G9" s="5">
        <f t="shared" ref="G9:G37" si="2">5*(E9-0.0759)/0.0034</f>
        <v>369.166666666667</v>
      </c>
    </row>
    <row r="10" s="2" customFormat="1" ht="15" spans="1:7">
      <c r="A10" s="5" t="s">
        <v>17</v>
      </c>
      <c r="B10" s="7">
        <v>0.0177</v>
      </c>
      <c r="C10" s="7">
        <v>0.0249</v>
      </c>
      <c r="D10" s="7">
        <v>0.025</v>
      </c>
      <c r="E10" s="7">
        <f t="shared" si="0"/>
        <v>0.0225333333333333</v>
      </c>
      <c r="F10" s="5">
        <f t="shared" si="1"/>
        <v>0.00418608807042247</v>
      </c>
      <c r="G10" s="5">
        <f t="shared" si="2"/>
        <v>-78.4803921568627</v>
      </c>
    </row>
    <row r="11" s="2" customFormat="1" ht="15" spans="1:7">
      <c r="A11" s="5" t="s">
        <v>18</v>
      </c>
      <c r="B11" s="7">
        <v>0.0451</v>
      </c>
      <c r="C11" s="7">
        <v>0.0277</v>
      </c>
      <c r="D11" s="7">
        <v>0.0208</v>
      </c>
      <c r="E11" s="7">
        <f t="shared" si="0"/>
        <v>0.0312</v>
      </c>
      <c r="F11" s="5">
        <f t="shared" si="1"/>
        <v>0.0125223799654858</v>
      </c>
      <c r="G11" s="5">
        <f t="shared" si="2"/>
        <v>-65.735294117647</v>
      </c>
    </row>
    <row r="12" s="2" customFormat="1" ht="15" spans="1:7">
      <c r="A12" s="5" t="s">
        <v>19</v>
      </c>
      <c r="B12" s="7">
        <v>0.1485</v>
      </c>
      <c r="C12" s="7">
        <v>0.1478</v>
      </c>
      <c r="D12" s="7">
        <v>0.1234</v>
      </c>
      <c r="E12" s="7">
        <f t="shared" si="0"/>
        <v>0.1399</v>
      </c>
      <c r="F12" s="5">
        <f t="shared" si="1"/>
        <v>0.0142937049081055</v>
      </c>
      <c r="G12" s="5">
        <f t="shared" si="2"/>
        <v>94.1176470588235</v>
      </c>
    </row>
    <row r="13" s="2" customFormat="1" ht="15" spans="1:7">
      <c r="A13" s="5" t="s">
        <v>20</v>
      </c>
      <c r="B13" s="7">
        <v>0.0502</v>
      </c>
      <c r="C13" s="7">
        <v>0.0264</v>
      </c>
      <c r="D13" s="7">
        <v>0.0395</v>
      </c>
      <c r="E13" s="7">
        <f t="shared" si="0"/>
        <v>0.0387</v>
      </c>
      <c r="F13" s="5">
        <f t="shared" si="1"/>
        <v>0.0119201510057549</v>
      </c>
      <c r="G13" s="7">
        <f t="shared" si="2"/>
        <v>-54.7058823529412</v>
      </c>
    </row>
    <row r="14" s="2" customFormat="1" ht="15" spans="1:7">
      <c r="A14" s="5" t="s">
        <v>21</v>
      </c>
      <c r="B14" s="7">
        <v>0.0932</v>
      </c>
      <c r="C14" s="7">
        <v>0.143</v>
      </c>
      <c r="D14" s="7">
        <v>0.1341</v>
      </c>
      <c r="E14" s="7">
        <f t="shared" si="0"/>
        <v>0.123433333333333</v>
      </c>
      <c r="F14" s="5">
        <f t="shared" si="1"/>
        <v>0.0265583006484476</v>
      </c>
      <c r="G14" s="5">
        <f t="shared" si="2"/>
        <v>69.9019607843137</v>
      </c>
    </row>
    <row r="15" s="2" customFormat="1" ht="15" spans="1:7">
      <c r="A15" s="5" t="s">
        <v>22</v>
      </c>
      <c r="B15" s="7">
        <v>0.5281</v>
      </c>
      <c r="C15" s="7">
        <v>0.453</v>
      </c>
      <c r="D15" s="7">
        <v>0.5338</v>
      </c>
      <c r="E15" s="7">
        <f t="shared" si="0"/>
        <v>0.504966666666667</v>
      </c>
      <c r="F15" s="5">
        <f t="shared" si="1"/>
        <v>0.0450946042596377</v>
      </c>
      <c r="G15" s="5">
        <f t="shared" si="2"/>
        <v>630.980392156863</v>
      </c>
    </row>
    <row r="16" s="2" customFormat="1" ht="15" spans="1:7">
      <c r="A16" s="5" t="s">
        <v>23</v>
      </c>
      <c r="B16" s="7">
        <v>0.0753</v>
      </c>
      <c r="C16" s="7">
        <v>0.0673</v>
      </c>
      <c r="D16" s="7">
        <v>0.0668</v>
      </c>
      <c r="E16" s="7">
        <f t="shared" si="0"/>
        <v>0.0698</v>
      </c>
      <c r="F16" s="5">
        <f t="shared" si="1"/>
        <v>0.00476969600708473</v>
      </c>
      <c r="G16" s="7">
        <f t="shared" si="2"/>
        <v>-8.97058823529411</v>
      </c>
    </row>
    <row r="17" s="2" customFormat="1" ht="15" spans="1:7">
      <c r="A17" s="5" t="s">
        <v>24</v>
      </c>
      <c r="B17" s="7">
        <v>0.2873</v>
      </c>
      <c r="C17" s="7">
        <v>0.2303</v>
      </c>
      <c r="D17" s="7">
        <v>0.2741</v>
      </c>
      <c r="E17" s="7">
        <f t="shared" si="0"/>
        <v>0.2639</v>
      </c>
      <c r="F17" s="5">
        <f t="shared" si="1"/>
        <v>0.0298375602219753</v>
      </c>
      <c r="G17" s="5">
        <f t="shared" si="2"/>
        <v>276.470588235294</v>
      </c>
    </row>
    <row r="18" s="2" customFormat="1" ht="15" spans="1:7">
      <c r="A18" s="5" t="s">
        <v>25</v>
      </c>
      <c r="B18" s="7">
        <v>2.0477</v>
      </c>
      <c r="C18" s="7">
        <v>2.1497</v>
      </c>
      <c r="D18" s="7">
        <v>2.3031</v>
      </c>
      <c r="E18" s="7">
        <f t="shared" si="0"/>
        <v>2.16683333333333</v>
      </c>
      <c r="F18" s="5">
        <f t="shared" si="1"/>
        <v>0.128559143328405</v>
      </c>
      <c r="G18" s="5">
        <f t="shared" si="2"/>
        <v>3074.90196078431</v>
      </c>
    </row>
    <row r="19" s="2" customFormat="1" ht="15" spans="1:7">
      <c r="A19" s="5" t="s">
        <v>26</v>
      </c>
      <c r="B19" s="7">
        <v>0.0862</v>
      </c>
      <c r="C19" s="7">
        <v>0.0342</v>
      </c>
      <c r="D19" s="7">
        <v>0.0465</v>
      </c>
      <c r="E19" s="7">
        <f t="shared" si="0"/>
        <v>0.0556333333333333</v>
      </c>
      <c r="F19" s="5">
        <f t="shared" si="1"/>
        <v>0.027176521729856</v>
      </c>
      <c r="G19" s="7">
        <f t="shared" si="2"/>
        <v>-29.8039215686274</v>
      </c>
    </row>
    <row r="20" s="2" customFormat="1" ht="15" spans="1:7">
      <c r="A20" s="5" t="s">
        <v>27</v>
      </c>
      <c r="B20" s="7">
        <v>0.03</v>
      </c>
      <c r="C20" s="7">
        <v>0.0351</v>
      </c>
      <c r="D20" s="7">
        <v>0.0124</v>
      </c>
      <c r="E20" s="7">
        <f t="shared" si="0"/>
        <v>0.0258333333333333</v>
      </c>
      <c r="F20" s="5">
        <f t="shared" si="1"/>
        <v>0.0119097998863681</v>
      </c>
      <c r="G20" s="5">
        <f t="shared" si="2"/>
        <v>-73.6274509803922</v>
      </c>
    </row>
    <row r="21" s="2" customFormat="1" ht="15" spans="1:7">
      <c r="A21" s="5" t="s">
        <v>28</v>
      </c>
      <c r="B21" s="7">
        <v>0.0298</v>
      </c>
      <c r="C21" s="7">
        <v>0.0038</v>
      </c>
      <c r="D21" s="7">
        <v>0.0284</v>
      </c>
      <c r="E21" s="7">
        <f t="shared" si="0"/>
        <v>0.0206666666666667</v>
      </c>
      <c r="F21" s="5">
        <f t="shared" si="1"/>
        <v>0.0146237250156495</v>
      </c>
      <c r="G21" s="5">
        <f t="shared" si="2"/>
        <v>-81.2254901960784</v>
      </c>
    </row>
    <row r="22" s="2" customFormat="1" ht="15" spans="1:7">
      <c r="A22" s="5" t="s">
        <v>29</v>
      </c>
      <c r="B22" s="7">
        <v>0.072</v>
      </c>
      <c r="C22" s="7">
        <v>0.1368</v>
      </c>
      <c r="D22" s="7">
        <v>0.1003</v>
      </c>
      <c r="E22" s="7">
        <f t="shared" si="0"/>
        <v>0.103033333333333</v>
      </c>
      <c r="F22" s="5">
        <f t="shared" si="1"/>
        <v>0.0324863561104248</v>
      </c>
      <c r="G22" s="5">
        <f t="shared" si="2"/>
        <v>39.9019607843137</v>
      </c>
    </row>
    <row r="23" s="2" customFormat="1" ht="15" spans="1:7">
      <c r="A23" s="5" t="s">
        <v>30</v>
      </c>
      <c r="B23" s="7">
        <v>0.5451</v>
      </c>
      <c r="C23" s="7">
        <v>0.4759</v>
      </c>
      <c r="D23" s="7">
        <v>0.5526</v>
      </c>
      <c r="E23" s="7">
        <f t="shared" si="0"/>
        <v>0.524533333333333</v>
      </c>
      <c r="F23" s="5">
        <f t="shared" si="1"/>
        <v>0.0422843154530534</v>
      </c>
      <c r="G23" s="5">
        <f t="shared" si="2"/>
        <v>659.754901960784</v>
      </c>
    </row>
    <row r="24" s="2" customFormat="1" ht="15" spans="1:7">
      <c r="A24" s="5" t="s">
        <v>31</v>
      </c>
      <c r="B24" s="7">
        <v>0.051</v>
      </c>
      <c r="C24" s="7">
        <v>0.0963</v>
      </c>
      <c r="D24" s="7">
        <v>0.0825</v>
      </c>
      <c r="E24" s="7">
        <f t="shared" si="0"/>
        <v>0.0766</v>
      </c>
      <c r="F24" s="5">
        <f t="shared" si="1"/>
        <v>0.0232191731118918</v>
      </c>
      <c r="G24" s="5">
        <f t="shared" si="2"/>
        <v>1.02941176470589</v>
      </c>
    </row>
    <row r="25" s="2" customFormat="1" ht="15" spans="1:7">
      <c r="A25" s="5" t="s">
        <v>32</v>
      </c>
      <c r="B25" s="7">
        <v>0.1264</v>
      </c>
      <c r="C25" s="7">
        <v>0.0965</v>
      </c>
      <c r="D25" s="7">
        <v>0.0957</v>
      </c>
      <c r="E25" s="7">
        <f t="shared" si="0"/>
        <v>0.1062</v>
      </c>
      <c r="F25" s="5">
        <f t="shared" si="1"/>
        <v>0.0174982856303125</v>
      </c>
      <c r="G25" s="5">
        <f t="shared" si="2"/>
        <v>44.5588235294118</v>
      </c>
    </row>
    <row r="26" s="2" customFormat="1" ht="15" spans="1:7">
      <c r="A26" s="5" t="s">
        <v>33</v>
      </c>
      <c r="B26" s="7">
        <v>0.00799999999999995</v>
      </c>
      <c r="C26" s="7">
        <v>0.0105</v>
      </c>
      <c r="D26" s="7">
        <v>0.00870000000000001</v>
      </c>
      <c r="E26" s="7">
        <f t="shared" si="0"/>
        <v>0.00906666666666665</v>
      </c>
      <c r="F26" s="5">
        <f t="shared" si="1"/>
        <v>0.00128970280814356</v>
      </c>
      <c r="G26" s="5">
        <f t="shared" si="2"/>
        <v>-98.2843137254902</v>
      </c>
    </row>
    <row r="27" s="2" customFormat="1" ht="15" spans="1:7">
      <c r="A27" s="5" t="s">
        <v>34</v>
      </c>
      <c r="B27" s="7">
        <v>0.0422</v>
      </c>
      <c r="C27" s="7">
        <v>0.0142</v>
      </c>
      <c r="D27" s="7">
        <v>0.0305</v>
      </c>
      <c r="E27" s="7">
        <f t="shared" si="0"/>
        <v>0.0289666666666667</v>
      </c>
      <c r="F27" s="5">
        <f t="shared" si="1"/>
        <v>0.0140628351811906</v>
      </c>
      <c r="G27" s="7">
        <f t="shared" si="2"/>
        <v>-69.0196078431373</v>
      </c>
    </row>
    <row r="28" s="2" customFormat="1" ht="15" spans="1:7">
      <c r="A28" s="5" t="s">
        <v>35</v>
      </c>
      <c r="B28" s="7">
        <v>0.0395</v>
      </c>
      <c r="C28" s="7">
        <v>0.0452</v>
      </c>
      <c r="D28" s="7">
        <v>0.045</v>
      </c>
      <c r="E28" s="7">
        <f t="shared" si="0"/>
        <v>0.0432333333333333</v>
      </c>
      <c r="F28" s="5">
        <f t="shared" si="1"/>
        <v>0.00323470761172217</v>
      </c>
      <c r="G28" s="5">
        <f t="shared" si="2"/>
        <v>-48.0392156862745</v>
      </c>
    </row>
    <row r="29" s="2" customFormat="1" ht="15" spans="1:7">
      <c r="A29" s="5" t="s">
        <v>36</v>
      </c>
      <c r="B29" s="7">
        <v>0</v>
      </c>
      <c r="C29" s="7">
        <v>0</v>
      </c>
      <c r="D29" s="7">
        <v>0</v>
      </c>
      <c r="E29" s="7">
        <f t="shared" si="0"/>
        <v>0</v>
      </c>
      <c r="F29" s="5">
        <f t="shared" si="1"/>
        <v>0</v>
      </c>
      <c r="G29" s="5">
        <f t="shared" si="2"/>
        <v>-111.617647058824</v>
      </c>
    </row>
    <row r="30" s="2" customFormat="1" ht="15" spans="1:7">
      <c r="A30" s="5" t="s">
        <v>37</v>
      </c>
      <c r="B30" s="7">
        <v>0.074</v>
      </c>
      <c r="C30" s="7">
        <v>0.1106</v>
      </c>
      <c r="D30" s="7">
        <v>0.0931</v>
      </c>
      <c r="E30" s="7">
        <f t="shared" si="0"/>
        <v>0.0925666666666667</v>
      </c>
      <c r="F30" s="5">
        <f t="shared" si="1"/>
        <v>0.0183058278516251</v>
      </c>
      <c r="G30" s="5">
        <f t="shared" si="2"/>
        <v>24.5098039215686</v>
      </c>
    </row>
    <row r="31" s="2" customFormat="1" ht="15" spans="1:7">
      <c r="A31" s="5" t="s">
        <v>38</v>
      </c>
      <c r="B31" s="7">
        <v>0.0157</v>
      </c>
      <c r="C31" s="7">
        <v>0.0131</v>
      </c>
      <c r="D31" s="7">
        <v>0.00850000000000001</v>
      </c>
      <c r="E31" s="7">
        <f t="shared" si="0"/>
        <v>0.0124333333333333</v>
      </c>
      <c r="F31" s="5">
        <f t="shared" si="1"/>
        <v>0.00364600237703341</v>
      </c>
      <c r="G31" s="5">
        <f t="shared" si="2"/>
        <v>-93.3333333333333</v>
      </c>
    </row>
    <row r="32" s="2" customFormat="1" ht="15" spans="1:7">
      <c r="A32" s="5" t="s">
        <v>39</v>
      </c>
      <c r="B32" s="7">
        <v>0.00989999999999999</v>
      </c>
      <c r="C32" s="7">
        <v>0.0485</v>
      </c>
      <c r="D32" s="7">
        <v>0.0103</v>
      </c>
      <c r="E32" s="7">
        <f t="shared" si="0"/>
        <v>0.0229</v>
      </c>
      <c r="F32" s="5">
        <f t="shared" si="1"/>
        <v>0.0221711524283245</v>
      </c>
      <c r="G32" s="5">
        <f t="shared" si="2"/>
        <v>-77.9411764705882</v>
      </c>
    </row>
    <row r="33" s="2" customFormat="1" ht="15" spans="1:7">
      <c r="A33" s="5" t="s">
        <v>40</v>
      </c>
      <c r="B33" s="7">
        <v>0.1519</v>
      </c>
      <c r="C33" s="7">
        <v>0.112</v>
      </c>
      <c r="D33" s="7">
        <v>0.1274</v>
      </c>
      <c r="E33" s="7">
        <f t="shared" si="0"/>
        <v>0.130433333333333</v>
      </c>
      <c r="F33" s="5">
        <f t="shared" si="1"/>
        <v>0.020122209951527</v>
      </c>
      <c r="G33" s="5">
        <f t="shared" si="2"/>
        <v>80.1960784313726</v>
      </c>
    </row>
    <row r="34" s="2" customFormat="1" ht="15" spans="1:7">
      <c r="A34" s="5" t="s">
        <v>41</v>
      </c>
      <c r="B34" s="7">
        <v>0.0263</v>
      </c>
      <c r="C34" s="7">
        <v>0.0215</v>
      </c>
      <c r="D34" s="7">
        <v>0.0128</v>
      </c>
      <c r="E34" s="7">
        <f t="shared" si="0"/>
        <v>0.0202</v>
      </c>
      <c r="F34" s="5">
        <f t="shared" si="1"/>
        <v>0.00684324484437025</v>
      </c>
      <c r="G34" s="5">
        <f t="shared" si="2"/>
        <v>-81.9117647058823</v>
      </c>
    </row>
    <row r="35" s="2" customFormat="1" ht="15" spans="1:7">
      <c r="A35" s="5" t="s">
        <v>42</v>
      </c>
      <c r="B35" s="7">
        <v>0</v>
      </c>
      <c r="C35" s="7">
        <v>0</v>
      </c>
      <c r="D35" s="7">
        <v>0</v>
      </c>
      <c r="E35" s="7">
        <f t="shared" si="0"/>
        <v>0</v>
      </c>
      <c r="F35" s="5">
        <f t="shared" si="1"/>
        <v>0</v>
      </c>
      <c r="G35" s="5">
        <f t="shared" si="2"/>
        <v>-111.617647058824</v>
      </c>
    </row>
    <row r="36" s="2" customFormat="1" ht="15" spans="1:7">
      <c r="A36" s="5" t="s">
        <v>43</v>
      </c>
      <c r="B36" s="7">
        <v>0.0308</v>
      </c>
      <c r="C36" s="7">
        <v>0.017</v>
      </c>
      <c r="D36" s="7">
        <v>0.0237</v>
      </c>
      <c r="E36" s="7">
        <f t="shared" si="0"/>
        <v>0.0238333333333333</v>
      </c>
      <c r="F36" s="5">
        <f t="shared" si="1"/>
        <v>0.00690096611593865</v>
      </c>
      <c r="G36" s="5">
        <f t="shared" si="2"/>
        <v>-76.5686274509804</v>
      </c>
    </row>
    <row r="37" s="2" customFormat="1" ht="15" spans="1:7">
      <c r="A37" s="5" t="s">
        <v>44</v>
      </c>
      <c r="B37" s="7">
        <v>0</v>
      </c>
      <c r="C37" s="7">
        <v>0</v>
      </c>
      <c r="D37" s="7">
        <v>0</v>
      </c>
      <c r="E37" s="7">
        <f t="shared" si="0"/>
        <v>0</v>
      </c>
      <c r="F37" s="5">
        <f t="shared" si="1"/>
        <v>0</v>
      </c>
      <c r="G37" s="5">
        <f t="shared" si="2"/>
        <v>-111.617647058824</v>
      </c>
    </row>
    <row r="38" s="2" customFormat="1" ht="15" spans="1:7">
      <c r="A38" s="5" t="s">
        <v>45</v>
      </c>
      <c r="B38" s="7">
        <v>0.455</v>
      </c>
      <c r="C38" s="7">
        <v>0.4159</v>
      </c>
      <c r="D38" s="7">
        <v>0.364</v>
      </c>
      <c r="E38" s="7">
        <f t="shared" si="0"/>
        <v>0.411633333333333</v>
      </c>
      <c r="F38" s="5">
        <f t="shared" si="1"/>
        <v>0.0456497900688857</v>
      </c>
      <c r="G38" s="5">
        <f>5*(E38-0.0955)/0.0044</f>
        <v>359.242424242424</v>
      </c>
    </row>
    <row r="39" s="2" customFormat="1" ht="15" spans="1:7">
      <c r="A39" s="5" t="s">
        <v>46</v>
      </c>
      <c r="B39" s="7">
        <v>0.0709</v>
      </c>
      <c r="C39" s="7">
        <v>0.0321</v>
      </c>
      <c r="D39" s="7">
        <v>0.0511</v>
      </c>
      <c r="E39" s="7">
        <f t="shared" si="0"/>
        <v>0.0513666666666667</v>
      </c>
      <c r="F39" s="5">
        <f t="shared" si="1"/>
        <v>0.0194013745217532</v>
      </c>
      <c r="G39" s="5">
        <f t="shared" ref="G39:G67" si="3">5*(E39-0.0955)/0.0044</f>
        <v>-50.1515151515151</v>
      </c>
    </row>
    <row r="40" s="2" customFormat="1" ht="15" spans="1:7">
      <c r="A40" s="5" t="s">
        <v>47</v>
      </c>
      <c r="B40" s="7">
        <v>0.2385</v>
      </c>
      <c r="C40" s="7">
        <v>0.2271</v>
      </c>
      <c r="D40" s="7">
        <v>0.253</v>
      </c>
      <c r="E40" s="7">
        <f t="shared" si="0"/>
        <v>0.239533333333333</v>
      </c>
      <c r="F40" s="5">
        <f t="shared" si="1"/>
        <v>0.0129808833803148</v>
      </c>
      <c r="G40" s="5">
        <f t="shared" si="3"/>
        <v>163.674242424242</v>
      </c>
    </row>
    <row r="41" s="2" customFormat="1" ht="15" spans="1:7">
      <c r="A41" s="5" t="s">
        <v>48</v>
      </c>
      <c r="B41" s="7">
        <v>0.1622</v>
      </c>
      <c r="C41" s="7">
        <v>0.1444</v>
      </c>
      <c r="D41" s="7">
        <v>0.1028</v>
      </c>
      <c r="E41" s="7">
        <f t="shared" si="0"/>
        <v>0.136466666666667</v>
      </c>
      <c r="F41" s="5">
        <f t="shared" si="1"/>
        <v>0.0304843129057116</v>
      </c>
      <c r="G41" s="5">
        <f t="shared" si="3"/>
        <v>46.5530303030303</v>
      </c>
    </row>
    <row r="42" s="2" customFormat="1" ht="15" spans="1:7">
      <c r="A42" s="5" t="s">
        <v>49</v>
      </c>
      <c r="B42" s="7">
        <v>0.0467</v>
      </c>
      <c r="C42" s="7">
        <v>0.0542</v>
      </c>
      <c r="D42" s="7">
        <v>0.0364</v>
      </c>
      <c r="E42" s="7">
        <f t="shared" si="0"/>
        <v>0.0457666666666667</v>
      </c>
      <c r="F42" s="5">
        <f t="shared" si="1"/>
        <v>0.00893662874541252</v>
      </c>
      <c r="G42" s="5">
        <f t="shared" si="3"/>
        <v>-56.5151515151515</v>
      </c>
    </row>
    <row r="43" s="2" customFormat="1" ht="15" spans="1:7">
      <c r="A43" s="5" t="s">
        <v>50</v>
      </c>
      <c r="B43" s="7">
        <v>0.0898</v>
      </c>
      <c r="C43" s="7">
        <v>0.1042</v>
      </c>
      <c r="D43" s="7">
        <v>0.1001</v>
      </c>
      <c r="E43" s="7">
        <f t="shared" si="0"/>
        <v>0.0980333333333333</v>
      </c>
      <c r="F43" s="5">
        <f t="shared" si="1"/>
        <v>0.00741911944460616</v>
      </c>
      <c r="G43" s="5">
        <f t="shared" si="3"/>
        <v>2.87878787878789</v>
      </c>
    </row>
    <row r="44" s="2" customFormat="1" ht="15" spans="1:7">
      <c r="A44" s="5" t="s">
        <v>51</v>
      </c>
      <c r="B44" s="7">
        <v>0.2036</v>
      </c>
      <c r="C44" s="7">
        <v>0.2839</v>
      </c>
      <c r="D44" s="7">
        <v>0.1952</v>
      </c>
      <c r="E44" s="7">
        <f t="shared" si="0"/>
        <v>0.227566666666667</v>
      </c>
      <c r="F44" s="5">
        <f t="shared" si="1"/>
        <v>0.0489665532106695</v>
      </c>
      <c r="G44" s="5">
        <f t="shared" si="3"/>
        <v>150.075757575758</v>
      </c>
    </row>
    <row r="45" s="2" customFormat="1" ht="15" spans="1:7">
      <c r="A45" s="5" t="s">
        <v>52</v>
      </c>
      <c r="B45" s="7">
        <v>0.1881</v>
      </c>
      <c r="C45" s="7">
        <v>0.2303</v>
      </c>
      <c r="D45" s="7">
        <v>0.2164</v>
      </c>
      <c r="E45" s="7">
        <f t="shared" si="0"/>
        <v>0.2116</v>
      </c>
      <c r="F45" s="5">
        <f t="shared" si="1"/>
        <v>0.0215055806710723</v>
      </c>
      <c r="G45" s="5">
        <f t="shared" si="3"/>
        <v>131.931818181818</v>
      </c>
    </row>
    <row r="46" s="2" customFormat="1" ht="15" spans="1:7">
      <c r="A46" s="5" t="s">
        <v>53</v>
      </c>
      <c r="B46" s="7">
        <v>0.1892</v>
      </c>
      <c r="C46" s="7">
        <v>0.2551</v>
      </c>
      <c r="D46" s="7">
        <v>0.1643</v>
      </c>
      <c r="E46" s="7">
        <f t="shared" si="0"/>
        <v>0.202866666666667</v>
      </c>
      <c r="F46" s="5">
        <f t="shared" si="1"/>
        <v>0.0469174097040036</v>
      </c>
      <c r="G46" s="5">
        <f t="shared" si="3"/>
        <v>122.007575757576</v>
      </c>
    </row>
    <row r="47" s="2" customFormat="1" ht="15" spans="1:7">
      <c r="A47" s="5" t="s">
        <v>54</v>
      </c>
      <c r="B47" s="7">
        <v>0.1479</v>
      </c>
      <c r="C47" s="7">
        <v>0.0991</v>
      </c>
      <c r="D47" s="7">
        <v>0.1453</v>
      </c>
      <c r="E47" s="7">
        <f t="shared" si="0"/>
        <v>0.130766666666667</v>
      </c>
      <c r="F47" s="5">
        <f t="shared" si="1"/>
        <v>0.0274549327686908</v>
      </c>
      <c r="G47" s="5">
        <f t="shared" si="3"/>
        <v>40.0757575757576</v>
      </c>
    </row>
    <row r="48" s="2" customFormat="1" ht="15" spans="1:7">
      <c r="A48" s="5" t="s">
        <v>55</v>
      </c>
      <c r="B48" s="7">
        <v>2.0645</v>
      </c>
      <c r="C48" s="7">
        <v>2.1305</v>
      </c>
      <c r="D48" s="7">
        <v>2.1963</v>
      </c>
      <c r="E48" s="7">
        <f t="shared" si="0"/>
        <v>2.13043333333333</v>
      </c>
      <c r="F48" s="5">
        <f t="shared" si="1"/>
        <v>0.0659000252908399</v>
      </c>
      <c r="G48" s="5">
        <f t="shared" si="3"/>
        <v>2312.42424242424</v>
      </c>
    </row>
    <row r="49" s="2" customFormat="1" ht="15" spans="1:7">
      <c r="A49" s="5" t="s">
        <v>56</v>
      </c>
      <c r="B49" s="7">
        <v>0.1459</v>
      </c>
      <c r="C49" s="7">
        <v>0.0793</v>
      </c>
      <c r="D49" s="7">
        <v>0.0904</v>
      </c>
      <c r="E49" s="7">
        <f t="shared" si="0"/>
        <v>0.1052</v>
      </c>
      <c r="F49" s="5">
        <f t="shared" si="1"/>
        <v>0.0356815078156739</v>
      </c>
      <c r="G49" s="5">
        <f t="shared" si="3"/>
        <v>11.0227272727273</v>
      </c>
    </row>
    <row r="50" s="2" customFormat="1" ht="15" spans="1:7">
      <c r="A50" s="5" t="s">
        <v>57</v>
      </c>
      <c r="B50" s="7">
        <v>0.0707</v>
      </c>
      <c r="C50" s="7">
        <v>0.1044</v>
      </c>
      <c r="D50" s="7">
        <v>0.062</v>
      </c>
      <c r="E50" s="7">
        <f t="shared" si="0"/>
        <v>0.0790333333333333</v>
      </c>
      <c r="F50" s="5">
        <f t="shared" si="1"/>
        <v>0.0223947166388265</v>
      </c>
      <c r="G50" s="5">
        <f t="shared" si="3"/>
        <v>-18.7121212121212</v>
      </c>
    </row>
    <row r="51" s="2" customFormat="1" ht="15" spans="1:7">
      <c r="A51" s="5" t="s">
        <v>58</v>
      </c>
      <c r="B51" s="7">
        <v>0.1419</v>
      </c>
      <c r="C51" s="7">
        <v>0.1183</v>
      </c>
      <c r="D51" s="7">
        <v>0.1527</v>
      </c>
      <c r="E51" s="7">
        <f t="shared" si="0"/>
        <v>0.137633333333333</v>
      </c>
      <c r="F51" s="5">
        <f t="shared" si="1"/>
        <v>0.0175924226112646</v>
      </c>
      <c r="G51" s="5">
        <f t="shared" si="3"/>
        <v>47.8787878787879</v>
      </c>
    </row>
    <row r="52" s="2" customFormat="1" ht="15" spans="1:7">
      <c r="A52" s="5" t="s">
        <v>59</v>
      </c>
      <c r="B52" s="7">
        <v>0.1201</v>
      </c>
      <c r="C52" s="7">
        <v>0.1707</v>
      </c>
      <c r="D52" s="7">
        <v>0.1158</v>
      </c>
      <c r="E52" s="7">
        <f t="shared" si="0"/>
        <v>0.135533333333333</v>
      </c>
      <c r="F52" s="5">
        <f t="shared" si="1"/>
        <v>0.0305310224744166</v>
      </c>
      <c r="G52" s="5">
        <f t="shared" si="3"/>
        <v>45.4924242424242</v>
      </c>
    </row>
    <row r="53" s="2" customFormat="1" ht="15" spans="1:7">
      <c r="A53" s="5" t="s">
        <v>60</v>
      </c>
      <c r="B53" s="7">
        <v>0.1201</v>
      </c>
      <c r="C53" s="7">
        <v>0.114</v>
      </c>
      <c r="D53" s="7">
        <v>0.1397</v>
      </c>
      <c r="E53" s="7">
        <f t="shared" si="0"/>
        <v>0.1246</v>
      </c>
      <c r="F53" s="5">
        <f t="shared" si="1"/>
        <v>0.0134279559129452</v>
      </c>
      <c r="G53" s="5">
        <f t="shared" si="3"/>
        <v>33.0681818181818</v>
      </c>
    </row>
    <row r="54" s="2" customFormat="1" ht="15" spans="1:7">
      <c r="A54" s="5" t="s">
        <v>61</v>
      </c>
      <c r="B54" s="7">
        <v>2.2802</v>
      </c>
      <c r="C54" s="7">
        <v>2.5647</v>
      </c>
      <c r="D54" s="7">
        <v>2.4492</v>
      </c>
      <c r="E54" s="7">
        <f t="shared" si="0"/>
        <v>2.43136666666667</v>
      </c>
      <c r="F54" s="5">
        <f t="shared" si="1"/>
        <v>0.143085929892961</v>
      </c>
      <c r="G54" s="5">
        <f t="shared" si="3"/>
        <v>2654.39393939394</v>
      </c>
    </row>
    <row r="55" s="2" customFormat="1" ht="15" spans="1:7">
      <c r="A55" s="5" t="s">
        <v>62</v>
      </c>
      <c r="B55" s="7">
        <v>0</v>
      </c>
      <c r="C55" s="7">
        <v>0</v>
      </c>
      <c r="D55" s="7">
        <v>0</v>
      </c>
      <c r="E55" s="7">
        <f t="shared" si="0"/>
        <v>0</v>
      </c>
      <c r="F55" s="5">
        <f t="shared" si="1"/>
        <v>0</v>
      </c>
      <c r="G55" s="5">
        <f t="shared" si="3"/>
        <v>-108.522727272727</v>
      </c>
    </row>
    <row r="56" s="2" customFormat="1" ht="15" spans="1:7">
      <c r="A56" s="5" t="s">
        <v>63</v>
      </c>
      <c r="B56" s="7">
        <v>0.1006</v>
      </c>
      <c r="C56" s="7">
        <v>0.1168</v>
      </c>
      <c r="D56" s="7">
        <v>0.1142</v>
      </c>
      <c r="E56" s="7">
        <f t="shared" si="0"/>
        <v>0.110533333333333</v>
      </c>
      <c r="F56" s="5">
        <f t="shared" si="1"/>
        <v>0.00870019156877211</v>
      </c>
      <c r="G56" s="5">
        <f t="shared" si="3"/>
        <v>17.0833333333333</v>
      </c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0"/>
        <v>0</v>
      </c>
      <c r="F57" s="5">
        <f t="shared" si="1"/>
        <v>0</v>
      </c>
      <c r="G57" s="5">
        <f t="shared" si="3"/>
        <v>-108.522727272727</v>
      </c>
    </row>
    <row r="58" s="2" customFormat="1" ht="15" spans="1:7">
      <c r="A58" s="5" t="s">
        <v>65</v>
      </c>
      <c r="B58" s="7">
        <v>0.00659999999999999</v>
      </c>
      <c r="C58" s="7">
        <v>0.00760000000000002</v>
      </c>
      <c r="D58" s="7">
        <v>0.00889999999999999</v>
      </c>
      <c r="E58" s="7">
        <f t="shared" si="0"/>
        <v>0.0077</v>
      </c>
      <c r="F58" s="5">
        <f t="shared" si="1"/>
        <v>0.00115325625946708</v>
      </c>
      <c r="G58" s="7">
        <f t="shared" si="3"/>
        <v>-99.7727272727273</v>
      </c>
    </row>
    <row r="59" s="2" customFormat="1" ht="15" spans="1:7">
      <c r="A59" s="5" t="s">
        <v>66</v>
      </c>
      <c r="B59" s="7">
        <v>0.0146</v>
      </c>
      <c r="C59" s="7">
        <v>0.063</v>
      </c>
      <c r="D59" s="7">
        <v>0.0444</v>
      </c>
      <c r="E59" s="7">
        <f t="shared" si="0"/>
        <v>0.0406666666666667</v>
      </c>
      <c r="F59" s="5">
        <f t="shared" si="1"/>
        <v>0.0244150226977845</v>
      </c>
      <c r="G59" s="5">
        <f t="shared" si="3"/>
        <v>-62.3106060606061</v>
      </c>
    </row>
    <row r="60" s="2" customFormat="1" ht="15" spans="1:7">
      <c r="A60" s="5" t="s">
        <v>67</v>
      </c>
      <c r="B60" s="7">
        <v>0.228</v>
      </c>
      <c r="C60" s="7">
        <v>0.2566</v>
      </c>
      <c r="D60" s="7">
        <v>0.2319</v>
      </c>
      <c r="E60" s="7">
        <f t="shared" si="0"/>
        <v>0.238833333333333</v>
      </c>
      <c r="F60" s="5">
        <f t="shared" si="1"/>
        <v>0.0155094594790835</v>
      </c>
      <c r="G60" s="7">
        <f t="shared" si="3"/>
        <v>162.878787878788</v>
      </c>
    </row>
    <row r="61" s="2" customFormat="1" ht="15" spans="1:7">
      <c r="A61" s="5" t="s">
        <v>68</v>
      </c>
      <c r="B61" s="7">
        <v>0.1663</v>
      </c>
      <c r="C61" s="7">
        <v>0.1134</v>
      </c>
      <c r="D61" s="7">
        <v>0.1459</v>
      </c>
      <c r="E61" s="7">
        <f t="shared" si="0"/>
        <v>0.141866666666667</v>
      </c>
      <c r="F61" s="5">
        <f t="shared" si="1"/>
        <v>0.0266796426762679</v>
      </c>
      <c r="G61" s="5">
        <f t="shared" si="3"/>
        <v>52.6893939393939</v>
      </c>
    </row>
    <row r="62" s="2" customFormat="1" ht="15" spans="1:7">
      <c r="A62" s="5" t="s">
        <v>69</v>
      </c>
      <c r="B62" s="7">
        <v>0.0126</v>
      </c>
      <c r="C62" s="7">
        <v>0.0166</v>
      </c>
      <c r="D62" s="7">
        <v>0.0103</v>
      </c>
      <c r="E62" s="7">
        <f t="shared" si="0"/>
        <v>0.0131666666666667</v>
      </c>
      <c r="F62" s="5">
        <f t="shared" si="1"/>
        <v>0.00318799832705937</v>
      </c>
      <c r="G62" s="5">
        <f t="shared" si="3"/>
        <v>-93.5606060606061</v>
      </c>
    </row>
    <row r="63" s="2" customFormat="1" ht="15" spans="1:7">
      <c r="A63" s="5" t="s">
        <v>70</v>
      </c>
      <c r="B63" s="7">
        <v>0.0552</v>
      </c>
      <c r="C63" s="7">
        <v>0.0186</v>
      </c>
      <c r="D63" s="7">
        <v>0.0434</v>
      </c>
      <c r="E63" s="7">
        <f t="shared" si="0"/>
        <v>0.0390666666666667</v>
      </c>
      <c r="F63" s="5">
        <f t="shared" si="1"/>
        <v>0.0186808279616652</v>
      </c>
      <c r="G63" s="5">
        <f t="shared" si="3"/>
        <v>-64.1287878787879</v>
      </c>
    </row>
    <row r="64" s="2" customFormat="1" ht="15" spans="1:7">
      <c r="A64" s="5" t="s">
        <v>71</v>
      </c>
      <c r="B64" s="7">
        <v>0.082</v>
      </c>
      <c r="C64" s="7">
        <v>0.06</v>
      </c>
      <c r="D64" s="7">
        <v>0.084</v>
      </c>
      <c r="E64" s="7">
        <f t="shared" si="0"/>
        <v>0.0753333333333333</v>
      </c>
      <c r="F64" s="5">
        <f t="shared" si="1"/>
        <v>0.0133166562369588</v>
      </c>
      <c r="G64" s="5">
        <f t="shared" si="3"/>
        <v>-22.9166666666667</v>
      </c>
    </row>
    <row r="65" s="2" customFormat="1" ht="15" spans="1:7">
      <c r="A65" s="5" t="s">
        <v>72</v>
      </c>
      <c r="B65" s="7">
        <v>0.1757</v>
      </c>
      <c r="C65" s="7">
        <v>0.1357</v>
      </c>
      <c r="D65" s="7">
        <v>0.1207</v>
      </c>
      <c r="E65" s="7">
        <f t="shared" si="0"/>
        <v>0.144033333333333</v>
      </c>
      <c r="F65" s="5">
        <f t="shared" si="1"/>
        <v>0.0284312035153866</v>
      </c>
      <c r="G65" s="5">
        <f t="shared" si="3"/>
        <v>55.1515151515152</v>
      </c>
    </row>
    <row r="66" s="2" customFormat="1" ht="15" spans="1:7">
      <c r="A66" s="5" t="s">
        <v>73</v>
      </c>
      <c r="B66" s="7">
        <v>0</v>
      </c>
      <c r="C66" s="7">
        <v>0</v>
      </c>
      <c r="D66" s="7">
        <v>0</v>
      </c>
      <c r="E66" s="7">
        <f t="shared" si="0"/>
        <v>0</v>
      </c>
      <c r="F66" s="5">
        <f t="shared" si="1"/>
        <v>0</v>
      </c>
      <c r="G66" s="7">
        <f t="shared" si="3"/>
        <v>-108.522727272727</v>
      </c>
    </row>
    <row r="67" s="2" customFormat="1" ht="15" spans="1:7">
      <c r="A67" s="5" t="s">
        <v>74</v>
      </c>
      <c r="B67" s="7">
        <v>2.469</v>
      </c>
      <c r="C67" s="7">
        <v>2.394</v>
      </c>
      <c r="D67" s="7">
        <v>2.2747</v>
      </c>
      <c r="E67" s="7">
        <f t="shared" si="0"/>
        <v>2.37923333333333</v>
      </c>
      <c r="F67" s="5">
        <f t="shared" si="1"/>
        <v>0.0979880775060584</v>
      </c>
      <c r="G67" s="5">
        <f t="shared" si="3"/>
        <v>2595.15151515152</v>
      </c>
    </row>
    <row r="68" s="1" customFormat="1" ht="15" spans="1:7">
      <c r="A68" s="5" t="s">
        <v>75</v>
      </c>
      <c r="B68" s="7">
        <v>0.1433</v>
      </c>
      <c r="C68" s="7">
        <v>0.1183</v>
      </c>
      <c r="D68" s="7">
        <v>0.1105</v>
      </c>
      <c r="E68" s="7">
        <f t="shared" si="0"/>
        <v>0.124033333333333</v>
      </c>
      <c r="F68" s="5">
        <f t="shared" si="1"/>
        <v>0.017135149060727</v>
      </c>
      <c r="G68" s="5">
        <f>5*(E68-0.0306)/0.002</f>
        <v>233.583333333333</v>
      </c>
    </row>
    <row r="69" s="1" customFormat="1" ht="15" spans="1:7">
      <c r="A69" s="5" t="s">
        <v>76</v>
      </c>
      <c r="B69" s="7">
        <v>0.0446</v>
      </c>
      <c r="C69" s="7">
        <v>0.042</v>
      </c>
      <c r="D69" s="7">
        <v>0.0344</v>
      </c>
      <c r="E69" s="7">
        <f t="shared" si="0"/>
        <v>0.0403333333333333</v>
      </c>
      <c r="F69" s="5">
        <f t="shared" si="1"/>
        <v>0.00530031445608026</v>
      </c>
      <c r="G69" s="5">
        <f t="shared" ref="G69:G97" si="4">5*(E69-0.0306)/0.002</f>
        <v>24.3333333333334</v>
      </c>
    </row>
    <row r="70" s="1" customFormat="1" ht="15" spans="1:7">
      <c r="A70" s="5" t="s">
        <v>77</v>
      </c>
      <c r="B70" s="7">
        <v>0.0657</v>
      </c>
      <c r="C70" s="7">
        <v>0.0685</v>
      </c>
      <c r="D70" s="7">
        <v>0.0643</v>
      </c>
      <c r="E70" s="7">
        <f t="shared" si="0"/>
        <v>0.0661666666666667</v>
      </c>
      <c r="F70" s="5">
        <f t="shared" si="1"/>
        <v>0.00213853532431273</v>
      </c>
      <c r="G70" s="5">
        <f t="shared" si="4"/>
        <v>88.9166666666667</v>
      </c>
    </row>
    <row r="71" s="1" customFormat="1" ht="15" spans="1:7">
      <c r="A71" s="5" t="s">
        <v>78</v>
      </c>
      <c r="B71" s="7">
        <v>0.0453</v>
      </c>
      <c r="C71" s="7">
        <v>0.0353</v>
      </c>
      <c r="D71" s="7">
        <v>0.0412</v>
      </c>
      <c r="E71" s="7">
        <f t="shared" si="0"/>
        <v>0.0406</v>
      </c>
      <c r="F71" s="5">
        <f t="shared" si="1"/>
        <v>0.00502692749102272</v>
      </c>
      <c r="G71" s="5">
        <f t="shared" si="4"/>
        <v>25</v>
      </c>
    </row>
    <row r="72" s="1" customFormat="1" ht="15" spans="1:7">
      <c r="A72" s="5" t="s">
        <v>79</v>
      </c>
      <c r="B72" s="7">
        <v>0.0501</v>
      </c>
      <c r="C72" s="7">
        <v>0.0462</v>
      </c>
      <c r="D72" s="7">
        <v>0.0244</v>
      </c>
      <c r="E72" s="7">
        <f t="shared" si="0"/>
        <v>0.0402333333333333</v>
      </c>
      <c r="F72" s="5">
        <f t="shared" si="1"/>
        <v>0.0138500300842032</v>
      </c>
      <c r="G72" s="5">
        <f t="shared" si="4"/>
        <v>24.0833333333333</v>
      </c>
    </row>
    <row r="73" s="1" customFormat="1" ht="15" spans="1:7">
      <c r="A73" s="5" t="s">
        <v>80</v>
      </c>
      <c r="B73" s="7">
        <v>0.051</v>
      </c>
      <c r="C73" s="7">
        <v>0.048</v>
      </c>
      <c r="D73" s="7">
        <v>0.0583</v>
      </c>
      <c r="E73" s="7">
        <f t="shared" ref="E73:E97" si="5">AVERAGE(B73:D73)</f>
        <v>0.0524333333333333</v>
      </c>
      <c r="F73" s="5">
        <f t="shared" ref="F73:F97" si="6">STDEV(B73:D73)</f>
        <v>0.00529748367938338</v>
      </c>
      <c r="G73" s="5">
        <f t="shared" si="4"/>
        <v>54.5833333333333</v>
      </c>
    </row>
    <row r="74" s="1" customFormat="1" ht="15" spans="1:7">
      <c r="A74" s="5" t="s">
        <v>81</v>
      </c>
      <c r="B74" s="7">
        <v>0.0809</v>
      </c>
      <c r="C74" s="7">
        <v>0.1155</v>
      </c>
      <c r="D74" s="7">
        <v>0.0802</v>
      </c>
      <c r="E74" s="7">
        <f t="shared" si="5"/>
        <v>0.0922</v>
      </c>
      <c r="F74" s="5">
        <f t="shared" si="6"/>
        <v>0.020181427105138</v>
      </c>
      <c r="G74" s="5">
        <f t="shared" si="4"/>
        <v>154</v>
      </c>
    </row>
    <row r="75" s="1" customFormat="1" ht="15" spans="1:7">
      <c r="A75" s="5" t="s">
        <v>82</v>
      </c>
      <c r="B75" s="7">
        <v>1.0829</v>
      </c>
      <c r="C75" s="7">
        <v>1.0652</v>
      </c>
      <c r="D75" s="7">
        <v>1.1214</v>
      </c>
      <c r="E75" s="7">
        <f t="shared" si="5"/>
        <v>1.08983333333333</v>
      </c>
      <c r="F75" s="5">
        <f t="shared" si="6"/>
        <v>0.0287343580637072</v>
      </c>
      <c r="G75" s="5">
        <f t="shared" si="4"/>
        <v>2648.08333333333</v>
      </c>
    </row>
    <row r="76" s="1" customFormat="1" ht="15" spans="1:7">
      <c r="A76" s="5" t="s">
        <v>83</v>
      </c>
      <c r="B76" s="7">
        <v>1.2637</v>
      </c>
      <c r="C76" s="7">
        <v>1.3512</v>
      </c>
      <c r="D76" s="7">
        <v>1.2474</v>
      </c>
      <c r="E76" s="7">
        <f t="shared" si="5"/>
        <v>1.28743333333333</v>
      </c>
      <c r="F76" s="5">
        <f t="shared" si="6"/>
        <v>0.0558217102329669</v>
      </c>
      <c r="G76" s="5">
        <f t="shared" si="4"/>
        <v>3142.08333333333</v>
      </c>
    </row>
    <row r="77" s="1" customFormat="1" ht="15" spans="1:7">
      <c r="A77" s="5" t="s">
        <v>84</v>
      </c>
      <c r="B77" s="7">
        <v>1.3296</v>
      </c>
      <c r="C77" s="7">
        <v>1.3165</v>
      </c>
      <c r="D77" s="7">
        <v>1.2407</v>
      </c>
      <c r="E77" s="7">
        <f t="shared" si="5"/>
        <v>1.2956</v>
      </c>
      <c r="F77" s="5">
        <f t="shared" si="6"/>
        <v>0.0479938537731656</v>
      </c>
      <c r="G77" s="5">
        <f t="shared" si="4"/>
        <v>3162.5</v>
      </c>
    </row>
    <row r="78" s="1" customFormat="1" ht="15" spans="1:7">
      <c r="A78" s="5" t="s">
        <v>85</v>
      </c>
      <c r="B78" s="7">
        <v>0.0672</v>
      </c>
      <c r="C78" s="7">
        <v>0.1578</v>
      </c>
      <c r="D78" s="7">
        <v>0.0467</v>
      </c>
      <c r="E78" s="7">
        <f t="shared" si="5"/>
        <v>0.0905666666666667</v>
      </c>
      <c r="F78" s="5">
        <f t="shared" si="6"/>
        <v>0.0591210904274721</v>
      </c>
      <c r="G78" s="5">
        <f t="shared" si="4"/>
        <v>149.916666666667</v>
      </c>
    </row>
    <row r="79" s="1" customFormat="1" ht="15" spans="1:7">
      <c r="A79" s="5" t="s">
        <v>86</v>
      </c>
      <c r="B79" s="7">
        <v>0.0848</v>
      </c>
      <c r="C79" s="7">
        <v>0.0779</v>
      </c>
      <c r="D79" s="7">
        <v>0.074</v>
      </c>
      <c r="E79" s="7">
        <f t="shared" si="5"/>
        <v>0.0789</v>
      </c>
      <c r="F79" s="5">
        <f t="shared" si="6"/>
        <v>0.00546900356555013</v>
      </c>
      <c r="G79" s="5">
        <f t="shared" si="4"/>
        <v>120.75</v>
      </c>
    </row>
    <row r="80" s="1" customFormat="1" ht="15" spans="1:7">
      <c r="A80" s="5" t="s">
        <v>87</v>
      </c>
      <c r="B80" s="7">
        <v>0</v>
      </c>
      <c r="C80" s="7">
        <v>0</v>
      </c>
      <c r="D80" s="7">
        <v>0</v>
      </c>
      <c r="E80" s="7">
        <f t="shared" si="5"/>
        <v>0</v>
      </c>
      <c r="F80" s="5">
        <f t="shared" si="6"/>
        <v>0</v>
      </c>
      <c r="G80" s="5">
        <f t="shared" si="4"/>
        <v>-76.5</v>
      </c>
    </row>
    <row r="81" s="1" customFormat="1" ht="15" spans="1:7">
      <c r="A81" s="5" t="s">
        <v>88</v>
      </c>
      <c r="B81" s="7">
        <v>0.0154</v>
      </c>
      <c r="C81" s="7">
        <v>0.0111</v>
      </c>
      <c r="D81" s="7">
        <v>0.0107</v>
      </c>
      <c r="E81" s="7">
        <f t="shared" si="5"/>
        <v>0.0124</v>
      </c>
      <c r="F81" s="5">
        <f t="shared" si="6"/>
        <v>0.00260576284415908</v>
      </c>
      <c r="G81" s="5">
        <f t="shared" si="4"/>
        <v>-45.5</v>
      </c>
    </row>
    <row r="82" s="1" customFormat="1" ht="15" spans="1:7">
      <c r="A82" s="5" t="s">
        <v>89</v>
      </c>
      <c r="B82" s="7">
        <v>0.1213</v>
      </c>
      <c r="C82" s="7">
        <v>0.1648</v>
      </c>
      <c r="D82" s="7">
        <v>0.1291</v>
      </c>
      <c r="E82" s="7">
        <f t="shared" si="5"/>
        <v>0.1384</v>
      </c>
      <c r="F82" s="5">
        <f t="shared" si="6"/>
        <v>0.0231933180032526</v>
      </c>
      <c r="G82" s="5">
        <f t="shared" si="4"/>
        <v>269.5</v>
      </c>
    </row>
    <row r="83" s="1" customFormat="1" ht="15" spans="1:7">
      <c r="A83" s="5" t="s">
        <v>90</v>
      </c>
      <c r="B83" s="7">
        <v>0.1544</v>
      </c>
      <c r="C83" s="7">
        <v>0.1275</v>
      </c>
      <c r="D83" s="7">
        <v>0.1476</v>
      </c>
      <c r="E83" s="7">
        <f t="shared" si="5"/>
        <v>0.143166666666667</v>
      </c>
      <c r="F83" s="5">
        <f t="shared" si="6"/>
        <v>0.0139872561045165</v>
      </c>
      <c r="G83" s="5">
        <f t="shared" si="4"/>
        <v>281.416666666667</v>
      </c>
    </row>
    <row r="84" s="1" customFormat="1" ht="15" spans="1:7">
      <c r="A84" s="5" t="s">
        <v>91</v>
      </c>
      <c r="B84" s="7">
        <v>0.071</v>
      </c>
      <c r="C84" s="7">
        <v>0.0965</v>
      </c>
      <c r="D84" s="7">
        <v>0.0518</v>
      </c>
      <c r="E84" s="7">
        <f t="shared" si="5"/>
        <v>0.0731</v>
      </c>
      <c r="F84" s="5">
        <f t="shared" si="6"/>
        <v>0.0224238712090486</v>
      </c>
      <c r="G84" s="5">
        <f t="shared" si="4"/>
        <v>106.25</v>
      </c>
    </row>
    <row r="85" s="1" customFormat="1" ht="15" spans="1:7">
      <c r="A85" s="5" t="s">
        <v>92</v>
      </c>
      <c r="B85" s="7">
        <v>0.0665</v>
      </c>
      <c r="C85" s="7">
        <v>0.0458</v>
      </c>
      <c r="D85" s="7">
        <v>0.0583</v>
      </c>
      <c r="E85" s="7">
        <f t="shared" si="5"/>
        <v>0.0568666666666667</v>
      </c>
      <c r="F85" s="5">
        <f t="shared" si="6"/>
        <v>0.0104241706304786</v>
      </c>
      <c r="G85" s="5">
        <f t="shared" si="4"/>
        <v>65.6666666666667</v>
      </c>
    </row>
    <row r="86" s="1" customFormat="1" ht="15" spans="1:7">
      <c r="A86" s="5" t="s">
        <v>93</v>
      </c>
      <c r="B86" s="7">
        <v>0.0459</v>
      </c>
      <c r="C86" s="7">
        <v>0.0592</v>
      </c>
      <c r="D86" s="7">
        <v>0.0986</v>
      </c>
      <c r="E86" s="7">
        <f t="shared" si="5"/>
        <v>0.0679</v>
      </c>
      <c r="F86" s="5">
        <f t="shared" si="6"/>
        <v>0.0274060212362174</v>
      </c>
      <c r="G86" s="5">
        <f t="shared" si="4"/>
        <v>93.25</v>
      </c>
    </row>
    <row r="87" s="1" customFormat="1" ht="15" spans="1:7">
      <c r="A87" s="5" t="s">
        <v>94</v>
      </c>
      <c r="B87" s="7">
        <v>0.0413</v>
      </c>
      <c r="C87" s="7">
        <v>0.0279</v>
      </c>
      <c r="D87" s="7">
        <v>0.04</v>
      </c>
      <c r="E87" s="7">
        <f t="shared" si="5"/>
        <v>0.0364</v>
      </c>
      <c r="F87" s="5">
        <f t="shared" si="6"/>
        <v>0.00738985791473693</v>
      </c>
      <c r="G87" s="5">
        <f t="shared" si="4"/>
        <v>14.5</v>
      </c>
    </row>
    <row r="88" s="1" customFormat="1" ht="15" spans="1:7">
      <c r="A88" s="5" t="s">
        <v>95</v>
      </c>
      <c r="B88" s="7">
        <v>0.0465</v>
      </c>
      <c r="C88" s="7">
        <v>0.0414</v>
      </c>
      <c r="D88" s="7">
        <v>0.0398</v>
      </c>
      <c r="E88" s="7">
        <f t="shared" si="5"/>
        <v>0.0425666666666667</v>
      </c>
      <c r="F88" s="5">
        <f t="shared" si="6"/>
        <v>0.00349904748943671</v>
      </c>
      <c r="G88" s="5">
        <f t="shared" si="4"/>
        <v>29.9166666666667</v>
      </c>
    </row>
    <row r="89" s="1" customFormat="1" ht="15" spans="1:7">
      <c r="A89" s="5" t="s">
        <v>96</v>
      </c>
      <c r="B89" s="7">
        <v>0.8554</v>
      </c>
      <c r="C89" s="7">
        <v>0.8431</v>
      </c>
      <c r="D89" s="7">
        <v>0.7879</v>
      </c>
      <c r="E89" s="7">
        <f t="shared" si="5"/>
        <v>0.8288</v>
      </c>
      <c r="F89" s="5">
        <f t="shared" si="6"/>
        <v>0.0359503824736261</v>
      </c>
      <c r="G89" s="5">
        <f t="shared" si="4"/>
        <v>1995.5</v>
      </c>
    </row>
    <row r="90" s="1" customFormat="1" ht="15" spans="1:7">
      <c r="A90" s="5" t="s">
        <v>97</v>
      </c>
      <c r="B90" s="7">
        <v>0.0895</v>
      </c>
      <c r="C90" s="7">
        <v>0.1103</v>
      </c>
      <c r="D90" s="7">
        <v>0.0831</v>
      </c>
      <c r="E90" s="7">
        <f t="shared" si="5"/>
        <v>0.0943</v>
      </c>
      <c r="F90" s="5">
        <f t="shared" si="6"/>
        <v>0.0142211110677049</v>
      </c>
      <c r="G90" s="7">
        <f t="shared" si="4"/>
        <v>159.25</v>
      </c>
    </row>
    <row r="91" s="1" customFormat="1" ht="15" spans="1:7">
      <c r="A91" s="5" t="s">
        <v>98</v>
      </c>
      <c r="B91" s="7">
        <v>0.0951</v>
      </c>
      <c r="C91" s="7">
        <v>0.0903</v>
      </c>
      <c r="D91" s="7">
        <v>0.0916</v>
      </c>
      <c r="E91" s="7">
        <f t="shared" si="5"/>
        <v>0.0923333333333333</v>
      </c>
      <c r="F91" s="5">
        <f t="shared" si="6"/>
        <v>0.00248260615751539</v>
      </c>
      <c r="G91" s="7">
        <f t="shared" si="4"/>
        <v>154.333333333333</v>
      </c>
    </row>
    <row r="92" s="1" customFormat="1" ht="15" spans="1:7">
      <c r="A92" s="5" t="s">
        <v>99</v>
      </c>
      <c r="B92" s="7">
        <v>1.2602</v>
      </c>
      <c r="C92" s="7">
        <v>1.2761</v>
      </c>
      <c r="D92" s="7">
        <v>1.2435</v>
      </c>
      <c r="E92" s="7">
        <f t="shared" si="5"/>
        <v>1.25993333333333</v>
      </c>
      <c r="F92" s="5">
        <f t="shared" si="6"/>
        <v>0.016301635909728</v>
      </c>
      <c r="G92" s="7">
        <f t="shared" si="4"/>
        <v>3073.33333333333</v>
      </c>
    </row>
    <row r="93" s="1" customFormat="1" ht="15" spans="1:7">
      <c r="A93" s="5" t="s">
        <v>100</v>
      </c>
      <c r="B93" s="7">
        <v>0.213</v>
      </c>
      <c r="C93" s="7">
        <v>0.1896</v>
      </c>
      <c r="D93" s="7">
        <v>0.1871</v>
      </c>
      <c r="E93" s="7">
        <f t="shared" si="5"/>
        <v>0.196566666666667</v>
      </c>
      <c r="F93" s="5">
        <f t="shared" si="6"/>
        <v>0.0142864737893342</v>
      </c>
      <c r="G93" s="5">
        <f t="shared" si="4"/>
        <v>414.916666666667</v>
      </c>
    </row>
    <row r="94" s="1" customFormat="1" ht="15" spans="1:7">
      <c r="A94" s="5" t="s">
        <v>101</v>
      </c>
      <c r="B94" s="7">
        <v>0.0107</v>
      </c>
      <c r="C94" s="7">
        <v>0.0124</v>
      </c>
      <c r="D94" s="7">
        <v>0.0131</v>
      </c>
      <c r="E94" s="7">
        <f t="shared" si="5"/>
        <v>0.0120666666666667</v>
      </c>
      <c r="F94" s="5">
        <f t="shared" si="6"/>
        <v>0.00123423390543824</v>
      </c>
      <c r="G94" s="5">
        <f t="shared" si="4"/>
        <v>-46.3333333333333</v>
      </c>
    </row>
    <row r="95" s="1" customFormat="1" ht="15" spans="1:7">
      <c r="A95" s="5" t="s">
        <v>102</v>
      </c>
      <c r="B95" s="7">
        <v>0.0813</v>
      </c>
      <c r="C95" s="7">
        <v>0.0848</v>
      </c>
      <c r="D95" s="7">
        <v>0.0784</v>
      </c>
      <c r="E95" s="7">
        <f t="shared" si="5"/>
        <v>0.0815</v>
      </c>
      <c r="F95" s="5">
        <f t="shared" si="6"/>
        <v>0.00320468407179241</v>
      </c>
      <c r="G95" s="5">
        <f t="shared" si="4"/>
        <v>127.25</v>
      </c>
    </row>
    <row r="96" s="1" customFormat="1" ht="15" spans="1:7">
      <c r="A96" s="5" t="s">
        <v>103</v>
      </c>
      <c r="B96" s="7">
        <v>0.0439</v>
      </c>
      <c r="C96" s="7">
        <v>0.0458</v>
      </c>
      <c r="D96" s="7">
        <v>0.0368</v>
      </c>
      <c r="E96" s="7">
        <f t="shared" si="5"/>
        <v>0.0421666666666667</v>
      </c>
      <c r="F96" s="5">
        <f t="shared" si="6"/>
        <v>0.00474376784142451</v>
      </c>
      <c r="G96" s="5">
        <f t="shared" si="4"/>
        <v>28.9166666666667</v>
      </c>
    </row>
    <row r="97" s="1" customFormat="1" ht="15" spans="1:7">
      <c r="A97" s="5" t="s">
        <v>104</v>
      </c>
      <c r="B97" s="7">
        <v>0.0606</v>
      </c>
      <c r="C97" s="7">
        <v>0.0537</v>
      </c>
      <c r="D97" s="7">
        <v>0.0514</v>
      </c>
      <c r="E97" s="7">
        <f t="shared" si="5"/>
        <v>0.0552333333333333</v>
      </c>
      <c r="F97" s="5">
        <f t="shared" si="6"/>
        <v>0.00478783179877211</v>
      </c>
      <c r="G97" s="5">
        <f t="shared" si="4"/>
        <v>61.5833333333333</v>
      </c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  <row r="104" s="3" customFormat="1" spans="2:5">
      <c r="B104" s="4"/>
      <c r="C104" s="4"/>
      <c r="D104" s="4"/>
      <c r="E104" s="4"/>
    </row>
    <row r="105" s="3" customFormat="1" spans="2:5">
      <c r="B105" s="4"/>
      <c r="C105" s="4"/>
      <c r="D105" s="4"/>
      <c r="E105" s="4"/>
    </row>
    <row r="106" s="3" customFormat="1" spans="2:5">
      <c r="B106" s="4"/>
      <c r="C106" s="4"/>
      <c r="D106" s="4"/>
      <c r="E106" s="4"/>
    </row>
    <row r="107" s="3" customFormat="1" spans="2:5">
      <c r="B107" s="4"/>
      <c r="C107" s="4"/>
      <c r="D107" s="4"/>
      <c r="E107" s="4"/>
    </row>
    <row r="108" s="3" customFormat="1" spans="2:5">
      <c r="B108" s="4"/>
      <c r="C108" s="4"/>
      <c r="D108" s="4"/>
      <c r="E108" s="4"/>
    </row>
    <row r="109" s="3" customFormat="1" spans="2:5">
      <c r="B109" s="4"/>
      <c r="C109" s="4"/>
      <c r="D109" s="4"/>
      <c r="E109" s="4"/>
    </row>
    <row r="110" s="3" customFormat="1" spans="2:5">
      <c r="B110" s="4"/>
      <c r="C110" s="4"/>
      <c r="D110" s="4"/>
      <c r="E110" s="4"/>
    </row>
    <row r="111" s="3" customFormat="1" spans="2:5">
      <c r="B111" s="4"/>
      <c r="C111" s="4"/>
      <c r="D111" s="4"/>
      <c r="E111" s="4"/>
    </row>
    <row r="112" s="3" customFormat="1" spans="2:5">
      <c r="B112" s="4"/>
      <c r="C112" s="4"/>
      <c r="D112" s="4"/>
      <c r="E112" s="4"/>
    </row>
    <row r="113" s="3" customFormat="1" spans="2:5">
      <c r="B113" s="4"/>
      <c r="C113" s="4"/>
      <c r="D113" s="4"/>
      <c r="E113" s="4"/>
    </row>
    <row r="114" s="3" customFormat="1" spans="2:5">
      <c r="B114" s="4"/>
      <c r="C114" s="4"/>
      <c r="D114" s="4"/>
      <c r="E114" s="4"/>
    </row>
    <row r="115" s="3" customFormat="1" spans="2:5">
      <c r="B115" s="4"/>
      <c r="C115" s="4"/>
      <c r="D115" s="4"/>
      <c r="E115" s="4"/>
    </row>
    <row r="116" s="3" customFormat="1" spans="2:5">
      <c r="B116" s="4"/>
      <c r="C116" s="4"/>
      <c r="D116" s="4"/>
      <c r="E116" s="4"/>
    </row>
    <row r="117" s="3" customFormat="1" spans="2:5">
      <c r="B117" s="4"/>
      <c r="C117" s="4"/>
      <c r="D117" s="4"/>
      <c r="E117" s="4"/>
    </row>
    <row r="118" s="3" customFormat="1" spans="2:5">
      <c r="B118" s="4"/>
      <c r="C118" s="4"/>
      <c r="D118" s="4"/>
      <c r="E118" s="4"/>
    </row>
    <row r="119" s="3" customFormat="1" spans="2:5">
      <c r="B119" s="4"/>
      <c r="C119" s="4"/>
      <c r="D119" s="4"/>
      <c r="E119" s="4"/>
    </row>
    <row r="120" s="3" customFormat="1" spans="2:5">
      <c r="B120" s="4"/>
      <c r="C120" s="4"/>
      <c r="D120" s="4"/>
      <c r="E120" s="4"/>
    </row>
    <row r="121" s="3" customFormat="1" spans="2:5">
      <c r="B121" s="4"/>
      <c r="C121" s="4"/>
      <c r="D121" s="4"/>
      <c r="E121" s="4"/>
    </row>
    <row r="122" s="3" customFormat="1" spans="2:5">
      <c r="B122" s="4"/>
      <c r="C122" s="4"/>
      <c r="D122" s="4"/>
      <c r="E122" s="4"/>
    </row>
    <row r="123" s="3" customFormat="1" spans="2:5">
      <c r="B123" s="4"/>
      <c r="C123" s="4"/>
      <c r="D123" s="4"/>
      <c r="E123" s="4"/>
    </row>
    <row r="124" s="3" customFormat="1" spans="2:5">
      <c r="B124" s="4"/>
      <c r="C124" s="4"/>
      <c r="D124" s="4"/>
      <c r="E124" s="4"/>
    </row>
    <row r="125" s="3" customFormat="1" spans="2:5">
      <c r="B125" s="4"/>
      <c r="C125" s="4"/>
      <c r="D125" s="4"/>
      <c r="E125" s="4"/>
    </row>
    <row r="126" s="3" customFormat="1" spans="2:5">
      <c r="B126" s="4"/>
      <c r="C126" s="4"/>
      <c r="D126" s="4"/>
      <c r="E126" s="4"/>
    </row>
    <row r="127" s="3" customFormat="1" spans="2:5">
      <c r="B127" s="4"/>
      <c r="C127" s="4"/>
      <c r="D127" s="4"/>
      <c r="E127" s="4"/>
    </row>
    <row r="128" s="3" customFormat="1" spans="2:5">
      <c r="B128" s="4"/>
      <c r="C128" s="4"/>
      <c r="D128" s="4"/>
      <c r="E128" s="4"/>
    </row>
    <row r="129" s="3" customFormat="1" spans="2:5">
      <c r="B129" s="4"/>
      <c r="C129" s="4"/>
      <c r="D129" s="4"/>
      <c r="E129" s="4"/>
    </row>
    <row r="130" s="3" customFormat="1" spans="2:5">
      <c r="B130" s="4"/>
      <c r="C130" s="4"/>
      <c r="D130" s="4"/>
      <c r="E130" s="4"/>
    </row>
    <row r="131" s="3" customFormat="1" spans="2:5">
      <c r="B131" s="4"/>
      <c r="C131" s="4"/>
      <c r="D131" s="4"/>
      <c r="E131" s="4"/>
    </row>
    <row r="132" s="3" customFormat="1" spans="2:5">
      <c r="B132" s="4"/>
      <c r="C132" s="4"/>
      <c r="D132" s="4"/>
      <c r="E132" s="4"/>
    </row>
    <row r="133" s="3" customFormat="1" spans="2:5">
      <c r="B133" s="4"/>
      <c r="C133" s="4"/>
      <c r="D133" s="4"/>
      <c r="E133" s="4"/>
    </row>
    <row r="134" s="3" customFormat="1" spans="2:5">
      <c r="B134" s="4"/>
      <c r="C134" s="4"/>
      <c r="D134" s="4"/>
      <c r="E134" s="4"/>
    </row>
    <row r="135" s="3" customFormat="1" spans="2:5">
      <c r="B135" s="4"/>
      <c r="C135" s="4"/>
      <c r="D135" s="4"/>
      <c r="E135" s="4"/>
    </row>
    <row r="136" s="3" customFormat="1" spans="2:5">
      <c r="B136" s="4"/>
      <c r="C136" s="4"/>
      <c r="D136" s="4"/>
      <c r="E136" s="4"/>
    </row>
    <row r="137" s="3" customFormat="1" spans="2:5">
      <c r="B137" s="4"/>
      <c r="C137" s="4"/>
      <c r="D137" s="4"/>
      <c r="E137" s="4"/>
    </row>
    <row r="138" s="3" customFormat="1" spans="2:5">
      <c r="B138" s="4"/>
      <c r="C138" s="4"/>
      <c r="D138" s="4"/>
      <c r="E138" s="4"/>
    </row>
    <row r="139" s="3" customFormat="1" spans="2:5">
      <c r="B139" s="4"/>
      <c r="C139" s="4"/>
      <c r="D139" s="4"/>
      <c r="E139" s="4"/>
    </row>
    <row r="140" s="3" customFormat="1" spans="2:5">
      <c r="B140" s="4"/>
      <c r="C140" s="4"/>
      <c r="D140" s="4"/>
      <c r="E140" s="4"/>
    </row>
    <row r="141" s="3" customFormat="1" spans="2:5">
      <c r="B141" s="4"/>
      <c r="C141" s="4"/>
      <c r="D141" s="4"/>
      <c r="E141" s="4"/>
    </row>
    <row r="142" s="3" customFormat="1" spans="2:5">
      <c r="B142" s="4"/>
      <c r="C142" s="4"/>
      <c r="D142" s="4"/>
      <c r="E142" s="4"/>
    </row>
    <row r="143" s="3" customFormat="1" spans="2:5">
      <c r="B143" s="4"/>
      <c r="C143" s="4"/>
      <c r="D143" s="4"/>
      <c r="E143" s="4"/>
    </row>
    <row r="144" s="3" customFormat="1" spans="2:5">
      <c r="B144" s="4"/>
      <c r="C144" s="4"/>
      <c r="D144" s="4"/>
      <c r="E144" s="4"/>
    </row>
  </sheetData>
  <mergeCells count="3">
    <mergeCell ref="A5:F5"/>
    <mergeCell ref="B6:E6"/>
    <mergeCell ref="A6:A7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4"/>
  <sheetViews>
    <sheetView topLeftCell="A34" workbookViewId="0">
      <selection activeCell="A1" sqref="$A1:$XFD1048576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43395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124</v>
      </c>
      <c r="B5" s="9"/>
      <c r="C5" s="9"/>
      <c r="D5" s="9"/>
      <c r="E5" s="9"/>
      <c r="F5" s="9"/>
      <c r="G5" s="5"/>
    </row>
    <row r="6" s="2" customFormat="1" ht="15" spans="1:7">
      <c r="A6" s="9" t="s">
        <v>116</v>
      </c>
      <c r="B6" s="10" t="s">
        <v>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0.4158</v>
      </c>
      <c r="C8" s="7">
        <v>0.4031</v>
      </c>
      <c r="D8" s="7">
        <v>0.4166</v>
      </c>
      <c r="E8" s="7">
        <f>AVERAGE(B8:D8)</f>
        <v>0.411833333333333</v>
      </c>
      <c r="F8" s="5">
        <f>STDEV(B8:D8)</f>
        <v>0.00757385854986303</v>
      </c>
      <c r="G8" s="5">
        <f>5*(E8-0.1046)/0.2535</f>
        <v>6.05982905982906</v>
      </c>
    </row>
    <row r="9" s="2" customFormat="1" ht="15" spans="1:7">
      <c r="A9" s="5" t="s">
        <v>16</v>
      </c>
      <c r="B9" s="7">
        <v>0.441</v>
      </c>
      <c r="C9" s="7">
        <v>0.4596</v>
      </c>
      <c r="D9" s="7">
        <v>0.3722</v>
      </c>
      <c r="E9" s="7">
        <f>AVERAGE(B9:D9)</f>
        <v>0.424266666666667</v>
      </c>
      <c r="F9" s="5">
        <f t="shared" ref="F9:F72" si="0">STDEV(B9:D9)</f>
        <v>0.0460401274252508</v>
      </c>
      <c r="G9" s="5">
        <f t="shared" ref="G9:G37" si="1">5*(E9-0.1046)/0.2535</f>
        <v>6.30506245890861</v>
      </c>
    </row>
    <row r="10" s="2" customFormat="1" ht="15" spans="1:7">
      <c r="A10" s="5" t="s">
        <v>17</v>
      </c>
      <c r="B10" s="7">
        <v>0.1426</v>
      </c>
      <c r="C10" s="7">
        <v>0.1622</v>
      </c>
      <c r="D10" s="7">
        <v>0.1357</v>
      </c>
      <c r="E10" s="7">
        <f t="shared" ref="E10:E72" si="2">AVERAGE(B10:D10)</f>
        <v>0.146833333333333</v>
      </c>
      <c r="F10" s="5">
        <f t="shared" si="0"/>
        <v>0.0137478483164942</v>
      </c>
      <c r="G10" s="5">
        <f t="shared" si="1"/>
        <v>0.833004602235372</v>
      </c>
    </row>
    <row r="11" s="2" customFormat="1" ht="15" spans="1:7">
      <c r="A11" s="5" t="s">
        <v>18</v>
      </c>
      <c r="B11" s="7">
        <v>0.1839</v>
      </c>
      <c r="C11" s="7">
        <v>0.1639</v>
      </c>
      <c r="D11" s="7">
        <v>0.1631</v>
      </c>
      <c r="E11" s="7">
        <f t="shared" si="2"/>
        <v>0.1703</v>
      </c>
      <c r="F11" s="5">
        <f t="shared" si="0"/>
        <v>0.011784735890125</v>
      </c>
      <c r="G11" s="5">
        <f t="shared" si="1"/>
        <v>1.29585798816568</v>
      </c>
    </row>
    <row r="12" s="2" customFormat="1" ht="15" spans="1:7">
      <c r="A12" s="5" t="s">
        <v>19</v>
      </c>
      <c r="B12" s="7">
        <v>0.2502</v>
      </c>
      <c r="C12" s="7">
        <v>0.3083</v>
      </c>
      <c r="D12" s="7">
        <v>0.2607</v>
      </c>
      <c r="E12" s="7">
        <f t="shared" si="2"/>
        <v>0.273066666666667</v>
      </c>
      <c r="F12" s="5">
        <f t="shared" si="0"/>
        <v>0.0309613199546359</v>
      </c>
      <c r="G12" s="5">
        <f t="shared" si="1"/>
        <v>3.32281393819855</v>
      </c>
    </row>
    <row r="13" s="2" customFormat="1" ht="15" spans="1:7">
      <c r="A13" s="5" t="s">
        <v>20</v>
      </c>
      <c r="B13" s="7">
        <v>0.1191</v>
      </c>
      <c r="C13" s="7">
        <v>0.1359</v>
      </c>
      <c r="D13" s="7">
        <v>0.1676</v>
      </c>
      <c r="E13" s="7">
        <f t="shared" si="2"/>
        <v>0.140866666666667</v>
      </c>
      <c r="F13" s="5">
        <f t="shared" si="0"/>
        <v>0.0246285065185312</v>
      </c>
      <c r="G13" s="7">
        <f t="shared" si="1"/>
        <v>0.715318869165023</v>
      </c>
    </row>
    <row r="14" s="2" customFormat="1" ht="15" spans="1:7">
      <c r="A14" s="5" t="s">
        <v>21</v>
      </c>
      <c r="B14" s="7">
        <v>0.2519</v>
      </c>
      <c r="C14" s="7">
        <v>0.3435</v>
      </c>
      <c r="D14" s="7">
        <v>0.2859</v>
      </c>
      <c r="E14" s="7">
        <f t="shared" si="2"/>
        <v>0.293766666666667</v>
      </c>
      <c r="F14" s="5">
        <f t="shared" si="0"/>
        <v>0.0463039235198631</v>
      </c>
      <c r="G14" s="5">
        <f t="shared" si="1"/>
        <v>3.73109796186719</v>
      </c>
    </row>
    <row r="15" s="2" customFormat="1" ht="15" spans="1:7">
      <c r="A15" s="5" t="s">
        <v>22</v>
      </c>
      <c r="B15" s="7">
        <v>0.9644</v>
      </c>
      <c r="C15" s="7">
        <v>0.9238</v>
      </c>
      <c r="D15" s="7">
        <v>0.779</v>
      </c>
      <c r="E15" s="7">
        <f t="shared" si="2"/>
        <v>0.889066666666667</v>
      </c>
      <c r="F15" s="5">
        <f t="shared" si="0"/>
        <v>0.0974581619636515</v>
      </c>
      <c r="G15" s="5">
        <f t="shared" si="1"/>
        <v>15.4727153188692</v>
      </c>
    </row>
    <row r="16" s="2" customFormat="1" ht="15" spans="1:7">
      <c r="A16" s="5" t="s">
        <v>23</v>
      </c>
      <c r="B16" s="7">
        <v>0.2439</v>
      </c>
      <c r="C16" s="7">
        <v>0.2711</v>
      </c>
      <c r="D16" s="7">
        <v>0.211</v>
      </c>
      <c r="E16" s="7">
        <f t="shared" si="2"/>
        <v>0.242</v>
      </c>
      <c r="F16" s="5">
        <f t="shared" si="0"/>
        <v>0.0300950161986997</v>
      </c>
      <c r="G16" s="7">
        <f t="shared" si="1"/>
        <v>2.71005917159763</v>
      </c>
    </row>
    <row r="17" s="2" customFormat="1" ht="15" spans="1:7">
      <c r="A17" s="5" t="s">
        <v>24</v>
      </c>
      <c r="B17" s="7">
        <v>0.4688</v>
      </c>
      <c r="C17" s="7">
        <v>0.3651</v>
      </c>
      <c r="D17" s="7">
        <v>0.4624</v>
      </c>
      <c r="E17" s="7">
        <f t="shared" si="2"/>
        <v>0.4321</v>
      </c>
      <c r="F17" s="5">
        <f t="shared" si="0"/>
        <v>0.0581118748622001</v>
      </c>
      <c r="G17" s="5">
        <f t="shared" si="1"/>
        <v>6.45956607495069</v>
      </c>
    </row>
    <row r="18" s="2" customFormat="1" ht="15" spans="1:7">
      <c r="A18" s="5" t="s">
        <v>25</v>
      </c>
      <c r="B18" s="7">
        <v>2.5785</v>
      </c>
      <c r="C18" s="7">
        <v>2.6449</v>
      </c>
      <c r="D18" s="7">
        <v>2.6847</v>
      </c>
      <c r="E18" s="7">
        <f t="shared" si="2"/>
        <v>2.63603333333333</v>
      </c>
      <c r="F18" s="5">
        <f t="shared" si="0"/>
        <v>0.0536523376315825</v>
      </c>
      <c r="G18" s="5">
        <f t="shared" si="1"/>
        <v>49.9296515450362</v>
      </c>
    </row>
    <row r="19" s="2" customFormat="1" ht="15" spans="1:7">
      <c r="A19" s="5" t="s">
        <v>26</v>
      </c>
      <c r="B19" s="7">
        <v>0.1976</v>
      </c>
      <c r="C19" s="7">
        <v>0.1681</v>
      </c>
      <c r="D19" s="7">
        <v>0.1826</v>
      </c>
      <c r="E19" s="7">
        <f t="shared" si="2"/>
        <v>0.182766666666667</v>
      </c>
      <c r="F19" s="5">
        <f t="shared" si="0"/>
        <v>0.0147507061977837</v>
      </c>
      <c r="G19" s="7">
        <f t="shared" si="1"/>
        <v>1.54174884944116</v>
      </c>
    </row>
    <row r="20" s="2" customFormat="1" ht="15" spans="1:7">
      <c r="A20" s="5" t="s">
        <v>27</v>
      </c>
      <c r="B20" s="7">
        <v>0.0959</v>
      </c>
      <c r="C20" s="7">
        <v>0.133</v>
      </c>
      <c r="D20" s="7">
        <v>0.1054</v>
      </c>
      <c r="E20" s="7">
        <f t="shared" si="2"/>
        <v>0.111433333333333</v>
      </c>
      <c r="F20" s="5">
        <f t="shared" si="0"/>
        <v>0.0192718274518358</v>
      </c>
      <c r="G20" s="5">
        <f t="shared" si="1"/>
        <v>0.134779750164365</v>
      </c>
    </row>
    <row r="21" s="2" customFormat="1" ht="15" spans="1:7">
      <c r="A21" s="5" t="s">
        <v>28</v>
      </c>
      <c r="B21" s="7">
        <v>0.1321</v>
      </c>
      <c r="C21" s="7">
        <v>0.1201</v>
      </c>
      <c r="D21" s="7">
        <v>0.1555</v>
      </c>
      <c r="E21" s="7">
        <f t="shared" si="2"/>
        <v>0.1359</v>
      </c>
      <c r="F21" s="5">
        <f t="shared" si="0"/>
        <v>0.0180033330247485</v>
      </c>
      <c r="G21" s="5">
        <f t="shared" si="1"/>
        <v>0.617357001972387</v>
      </c>
    </row>
    <row r="22" s="2" customFormat="1" ht="15" spans="1:7">
      <c r="A22" s="5" t="s">
        <v>29</v>
      </c>
      <c r="B22" s="7">
        <v>0.2063</v>
      </c>
      <c r="C22" s="7">
        <v>0.2912</v>
      </c>
      <c r="D22" s="7">
        <v>0.2805</v>
      </c>
      <c r="E22" s="7">
        <f t="shared" si="2"/>
        <v>0.259333333333333</v>
      </c>
      <c r="F22" s="5">
        <f t="shared" si="0"/>
        <v>0.0462387644010232</v>
      </c>
      <c r="G22" s="5">
        <f t="shared" si="1"/>
        <v>3.05193951347798</v>
      </c>
    </row>
    <row r="23" s="2" customFormat="1" ht="15" spans="1:7">
      <c r="A23" s="5" t="s">
        <v>30</v>
      </c>
      <c r="B23" s="7">
        <v>0.7452</v>
      </c>
      <c r="C23" s="7">
        <v>0.74</v>
      </c>
      <c r="D23" s="7">
        <v>0.6435</v>
      </c>
      <c r="E23" s="7">
        <f t="shared" si="2"/>
        <v>0.709566666666667</v>
      </c>
      <c r="F23" s="5">
        <f t="shared" si="0"/>
        <v>0.0572744562028601</v>
      </c>
      <c r="G23" s="5">
        <f t="shared" si="1"/>
        <v>11.9322813938199</v>
      </c>
    </row>
    <row r="24" s="2" customFormat="1" ht="15" spans="1:7">
      <c r="A24" s="5" t="s">
        <v>31</v>
      </c>
      <c r="B24" s="7">
        <v>0.2234</v>
      </c>
      <c r="C24" s="7">
        <v>0.252</v>
      </c>
      <c r="D24" s="7">
        <v>0.1829</v>
      </c>
      <c r="E24" s="7">
        <f t="shared" si="2"/>
        <v>0.219433333333333</v>
      </c>
      <c r="F24" s="5">
        <f t="shared" si="0"/>
        <v>0.0347203590611234</v>
      </c>
      <c r="G24" s="5">
        <f t="shared" si="1"/>
        <v>2.26495726495726</v>
      </c>
    </row>
    <row r="25" s="2" customFormat="1" ht="15" spans="1:7">
      <c r="A25" s="5" t="s">
        <v>32</v>
      </c>
      <c r="B25" s="7">
        <v>0.1885</v>
      </c>
      <c r="C25" s="7">
        <v>0.1618</v>
      </c>
      <c r="D25" s="7">
        <v>0.164</v>
      </c>
      <c r="E25" s="7">
        <f t="shared" si="2"/>
        <v>0.171433333333333</v>
      </c>
      <c r="F25" s="5">
        <f t="shared" si="0"/>
        <v>0.0148210435979837</v>
      </c>
      <c r="G25" s="5">
        <f t="shared" si="1"/>
        <v>1.31821170282709</v>
      </c>
    </row>
    <row r="26" s="2" customFormat="1" ht="15" spans="1:7">
      <c r="A26" s="5" t="s">
        <v>33</v>
      </c>
      <c r="B26" s="7">
        <v>0.0974</v>
      </c>
      <c r="C26" s="7">
        <v>0.0876</v>
      </c>
      <c r="D26" s="7">
        <v>0.0633</v>
      </c>
      <c r="E26" s="7">
        <f t="shared" si="2"/>
        <v>0.0827666666666667</v>
      </c>
      <c r="F26" s="5">
        <f t="shared" si="0"/>
        <v>0.0175562904206251</v>
      </c>
      <c r="G26" s="5">
        <f t="shared" si="1"/>
        <v>-0.430637738330046</v>
      </c>
    </row>
    <row r="27" s="2" customFormat="1" ht="15" spans="1:7">
      <c r="A27" s="5" t="s">
        <v>34</v>
      </c>
      <c r="B27" s="7">
        <v>0.1632</v>
      </c>
      <c r="C27" s="7">
        <v>0.0781</v>
      </c>
      <c r="D27" s="7">
        <v>0.1425</v>
      </c>
      <c r="E27" s="7">
        <f t="shared" si="2"/>
        <v>0.127933333333333</v>
      </c>
      <c r="F27" s="5">
        <f t="shared" si="0"/>
        <v>0.0443806639577793</v>
      </c>
      <c r="G27" s="7">
        <f t="shared" si="1"/>
        <v>0.460223537146614</v>
      </c>
    </row>
    <row r="28" s="2" customFormat="1" ht="15" spans="1:7">
      <c r="A28" s="5" t="s">
        <v>35</v>
      </c>
      <c r="B28" s="7">
        <v>0.1161</v>
      </c>
      <c r="C28" s="7">
        <v>0.1755</v>
      </c>
      <c r="D28" s="7">
        <v>0.1432</v>
      </c>
      <c r="E28" s="7">
        <f t="shared" si="2"/>
        <v>0.144933333333333</v>
      </c>
      <c r="F28" s="5">
        <f t="shared" si="0"/>
        <v>0.0297379107089475</v>
      </c>
      <c r="G28" s="5">
        <f t="shared" si="1"/>
        <v>0.795529257067719</v>
      </c>
    </row>
    <row r="29" s="2" customFormat="1" ht="15" spans="1:7">
      <c r="A29" s="5" t="s">
        <v>36</v>
      </c>
      <c r="B29" s="7">
        <v>0.0543</v>
      </c>
      <c r="C29" s="7">
        <v>0.0552</v>
      </c>
      <c r="D29" s="7">
        <v>0.0161</v>
      </c>
      <c r="E29" s="7">
        <f t="shared" si="2"/>
        <v>0.0418666666666667</v>
      </c>
      <c r="F29" s="5">
        <f t="shared" si="0"/>
        <v>0.0223191248334995</v>
      </c>
      <c r="G29" s="5">
        <f t="shared" si="1"/>
        <v>-1.23734385272847</v>
      </c>
    </row>
    <row r="30" s="2" customFormat="1" ht="15" spans="1:7">
      <c r="A30" s="5" t="s">
        <v>37</v>
      </c>
      <c r="B30" s="7">
        <v>0.1588</v>
      </c>
      <c r="C30" s="7">
        <v>0.2143</v>
      </c>
      <c r="D30" s="7">
        <v>0.1761</v>
      </c>
      <c r="E30" s="7">
        <f t="shared" si="2"/>
        <v>0.183066666666667</v>
      </c>
      <c r="F30" s="5">
        <f t="shared" si="0"/>
        <v>0.0283982980710699</v>
      </c>
      <c r="G30" s="5">
        <f t="shared" si="1"/>
        <v>1.54766600920447</v>
      </c>
    </row>
    <row r="31" s="2" customFormat="1" ht="15" spans="1:7">
      <c r="A31" s="5" t="s">
        <v>38</v>
      </c>
      <c r="B31" s="7">
        <v>0.047</v>
      </c>
      <c r="C31" s="7">
        <v>0.036</v>
      </c>
      <c r="D31" s="7">
        <v>0.0635</v>
      </c>
      <c r="E31" s="7">
        <f t="shared" si="2"/>
        <v>0.0488333333333333</v>
      </c>
      <c r="F31" s="5">
        <f t="shared" si="0"/>
        <v>0.0138413631313297</v>
      </c>
      <c r="G31" s="5">
        <f t="shared" si="1"/>
        <v>-1.09993425378041</v>
      </c>
    </row>
    <row r="32" s="2" customFormat="1" ht="15" spans="1:7">
      <c r="A32" s="5" t="s">
        <v>39</v>
      </c>
      <c r="B32" s="7">
        <v>0.0557</v>
      </c>
      <c r="C32" s="7">
        <v>0.0855</v>
      </c>
      <c r="D32" s="7">
        <v>0.0561</v>
      </c>
      <c r="E32" s="7">
        <f t="shared" si="2"/>
        <v>0.0657666666666667</v>
      </c>
      <c r="F32" s="5">
        <f t="shared" si="0"/>
        <v>0.0170907382325438</v>
      </c>
      <c r="G32" s="5">
        <f t="shared" si="1"/>
        <v>-0.765943458251151</v>
      </c>
    </row>
    <row r="33" s="2" customFormat="1" ht="15" spans="1:7">
      <c r="A33" s="5" t="s">
        <v>40</v>
      </c>
      <c r="B33" s="7">
        <v>0.2554</v>
      </c>
      <c r="C33" s="7">
        <v>0.2523</v>
      </c>
      <c r="D33" s="7">
        <v>0.2394</v>
      </c>
      <c r="E33" s="7">
        <f t="shared" si="2"/>
        <v>0.249033333333333</v>
      </c>
      <c r="F33" s="5">
        <f t="shared" si="0"/>
        <v>0.0084854777905156</v>
      </c>
      <c r="G33" s="5">
        <f t="shared" si="1"/>
        <v>2.84878369493754</v>
      </c>
    </row>
    <row r="34" s="2" customFormat="1" ht="15" spans="1:7">
      <c r="A34" s="5" t="s">
        <v>41</v>
      </c>
      <c r="B34" s="7">
        <v>0.1003</v>
      </c>
      <c r="C34" s="7">
        <v>0.0902</v>
      </c>
      <c r="D34" s="7">
        <v>0.1056</v>
      </c>
      <c r="E34" s="7">
        <f t="shared" si="2"/>
        <v>0.0987</v>
      </c>
      <c r="F34" s="5">
        <f t="shared" si="0"/>
        <v>0.00782368199762746</v>
      </c>
      <c r="G34" s="5">
        <f t="shared" si="1"/>
        <v>-0.116370808678501</v>
      </c>
    </row>
    <row r="35" s="2" customFormat="1" ht="15" spans="1:7">
      <c r="A35" s="5" t="s">
        <v>42</v>
      </c>
      <c r="B35" s="7" t="s">
        <v>125</v>
      </c>
      <c r="C35" s="7">
        <v>0.0362</v>
      </c>
      <c r="D35" s="7">
        <v>0.0529</v>
      </c>
      <c r="E35" s="7">
        <f t="shared" si="2"/>
        <v>0.04455</v>
      </c>
      <c r="F35" s="5">
        <f t="shared" si="0"/>
        <v>0.0118086832458153</v>
      </c>
      <c r="G35" s="5">
        <f t="shared" si="1"/>
        <v>-1.18441814595661</v>
      </c>
    </row>
    <row r="36" s="2" customFormat="1" ht="15" spans="1:7">
      <c r="A36" s="5" t="s">
        <v>43</v>
      </c>
      <c r="B36" s="7">
        <v>0.1616</v>
      </c>
      <c r="C36" s="7">
        <v>0.181</v>
      </c>
      <c r="D36" s="7">
        <v>0.1757</v>
      </c>
      <c r="E36" s="7">
        <f t="shared" si="2"/>
        <v>0.172766666666667</v>
      </c>
      <c r="F36" s="5">
        <f t="shared" si="0"/>
        <v>0.0100271298651874</v>
      </c>
      <c r="G36" s="5">
        <f t="shared" si="1"/>
        <v>1.34451019066404</v>
      </c>
    </row>
    <row r="37" s="2" customFormat="1" ht="15" spans="1:7">
      <c r="A37" s="5" t="s">
        <v>44</v>
      </c>
      <c r="B37" s="7">
        <v>0.0776</v>
      </c>
      <c r="C37" s="7">
        <v>0.0534</v>
      </c>
      <c r="D37" s="7">
        <v>0.0215</v>
      </c>
      <c r="E37" s="7">
        <f t="shared" si="2"/>
        <v>0.0508333333333333</v>
      </c>
      <c r="F37" s="5">
        <f t="shared" si="0"/>
        <v>0.0281379340629929</v>
      </c>
      <c r="G37" s="5">
        <f t="shared" si="1"/>
        <v>-1.06048652202498</v>
      </c>
    </row>
    <row r="38" s="2" customFormat="1" ht="15" spans="1:7">
      <c r="A38" s="5" t="s">
        <v>45</v>
      </c>
      <c r="B38" s="7">
        <v>0.2131</v>
      </c>
      <c r="C38" s="7">
        <v>0.2539</v>
      </c>
      <c r="D38" s="7">
        <v>0.2619</v>
      </c>
      <c r="E38" s="7">
        <f t="shared" si="2"/>
        <v>0.242966666666667</v>
      </c>
      <c r="F38" s="5">
        <f t="shared" si="0"/>
        <v>0.0261727593756053</v>
      </c>
      <c r="G38" s="5">
        <f>5*(E38-0.0394)/0.185</f>
        <v>5.5018018018018</v>
      </c>
    </row>
    <row r="39" s="2" customFormat="1" ht="15" spans="1:7">
      <c r="A39" s="5" t="s">
        <v>46</v>
      </c>
      <c r="B39" s="7">
        <v>0.0076</v>
      </c>
      <c r="C39" s="7">
        <v>0.002</v>
      </c>
      <c r="D39" s="7">
        <v>0.0125</v>
      </c>
      <c r="E39" s="7">
        <f t="shared" si="2"/>
        <v>0.00736666666666667</v>
      </c>
      <c r="F39" s="5">
        <f t="shared" si="0"/>
        <v>0.00525388744962559</v>
      </c>
      <c r="G39" s="5">
        <f t="shared" ref="G39:G67" si="3">5*(E39-0.0394)/0.185</f>
        <v>-0.865765765765766</v>
      </c>
    </row>
    <row r="40" s="2" customFormat="1" ht="15" spans="1:7">
      <c r="A40" s="5" t="s">
        <v>47</v>
      </c>
      <c r="B40" s="7">
        <v>0.1698</v>
      </c>
      <c r="C40" s="7">
        <v>0.2041</v>
      </c>
      <c r="D40" s="7">
        <v>0.1665</v>
      </c>
      <c r="E40" s="7">
        <f t="shared" si="2"/>
        <v>0.180133333333333</v>
      </c>
      <c r="F40" s="5">
        <f t="shared" si="0"/>
        <v>0.0208212231469079</v>
      </c>
      <c r="G40" s="5">
        <f t="shared" si="3"/>
        <v>3.8036036036036</v>
      </c>
    </row>
    <row r="41" s="2" customFormat="1" ht="15" spans="1:7">
      <c r="A41" s="5" t="s">
        <v>48</v>
      </c>
      <c r="B41" s="7">
        <v>0.1278</v>
      </c>
      <c r="C41" s="7">
        <v>0.1195</v>
      </c>
      <c r="D41" s="7">
        <v>0.1058</v>
      </c>
      <c r="E41" s="7">
        <f t="shared" si="2"/>
        <v>0.1177</v>
      </c>
      <c r="F41" s="5">
        <f t="shared" si="0"/>
        <v>0.0111099054901471</v>
      </c>
      <c r="G41" s="5">
        <f t="shared" si="3"/>
        <v>2.11621621621622</v>
      </c>
    </row>
    <row r="42" s="2" customFormat="1" ht="15" spans="1:7">
      <c r="A42" s="5" t="s">
        <v>49</v>
      </c>
      <c r="B42" s="7">
        <v>0.0388</v>
      </c>
      <c r="C42" s="7">
        <v>0.0343</v>
      </c>
      <c r="D42" s="7">
        <v>0.0497</v>
      </c>
      <c r="E42" s="7">
        <f t="shared" si="2"/>
        <v>0.0409333333333333</v>
      </c>
      <c r="F42" s="5">
        <f t="shared" si="0"/>
        <v>0.00791854363714271</v>
      </c>
      <c r="G42" s="5">
        <f t="shared" si="3"/>
        <v>0.0414414414414414</v>
      </c>
    </row>
    <row r="43" s="2" customFormat="1" ht="15" spans="1:7">
      <c r="A43" s="5" t="s">
        <v>50</v>
      </c>
      <c r="B43" s="7">
        <v>0.0854</v>
      </c>
      <c r="C43" s="7">
        <v>0.0909</v>
      </c>
      <c r="D43" s="7">
        <v>0.0783</v>
      </c>
      <c r="E43" s="7">
        <f t="shared" si="2"/>
        <v>0.0848666666666667</v>
      </c>
      <c r="F43" s="5">
        <f t="shared" si="0"/>
        <v>0.00631690852659221</v>
      </c>
      <c r="G43" s="5">
        <f t="shared" si="3"/>
        <v>1.22882882882883</v>
      </c>
    </row>
    <row r="44" s="2" customFormat="1" ht="15" spans="1:7">
      <c r="A44" s="5" t="s">
        <v>51</v>
      </c>
      <c r="B44" s="7">
        <v>0.155</v>
      </c>
      <c r="C44" s="7">
        <v>0.2382</v>
      </c>
      <c r="D44" s="7">
        <v>0.1667</v>
      </c>
      <c r="E44" s="7">
        <f t="shared" si="2"/>
        <v>0.186633333333333</v>
      </c>
      <c r="F44" s="5">
        <f t="shared" si="0"/>
        <v>0.0450395751904182</v>
      </c>
      <c r="G44" s="5">
        <f t="shared" si="3"/>
        <v>3.97927927927928</v>
      </c>
    </row>
    <row r="45" s="2" customFormat="1" ht="15" spans="1:7">
      <c r="A45" s="5" t="s">
        <v>52</v>
      </c>
      <c r="B45" s="7">
        <v>0.1542</v>
      </c>
      <c r="C45" s="7">
        <v>0.1054</v>
      </c>
      <c r="D45" s="7">
        <v>0.1147</v>
      </c>
      <c r="E45" s="7">
        <f t="shared" si="2"/>
        <v>0.124766666666667</v>
      </c>
      <c r="F45" s="5">
        <f t="shared" si="0"/>
        <v>0.0259106799087429</v>
      </c>
      <c r="G45" s="5">
        <f t="shared" si="3"/>
        <v>2.30720720720721</v>
      </c>
    </row>
    <row r="46" s="2" customFormat="1" ht="15" spans="1:7">
      <c r="A46" s="5" t="s">
        <v>53</v>
      </c>
      <c r="B46" s="7">
        <v>0.125</v>
      </c>
      <c r="C46" s="7">
        <v>0.1519</v>
      </c>
      <c r="D46" s="7">
        <v>0.1435</v>
      </c>
      <c r="E46" s="7">
        <f t="shared" si="2"/>
        <v>0.140133333333333</v>
      </c>
      <c r="F46" s="5">
        <f t="shared" si="0"/>
        <v>0.0137623883586147</v>
      </c>
      <c r="G46" s="5">
        <f t="shared" si="3"/>
        <v>2.72252252252252</v>
      </c>
    </row>
    <row r="47" s="2" customFormat="1" ht="15" spans="1:7">
      <c r="A47" s="5" t="s">
        <v>54</v>
      </c>
      <c r="B47" s="7">
        <v>0.1208</v>
      </c>
      <c r="C47" s="7">
        <v>0.1218</v>
      </c>
      <c r="D47" s="7">
        <v>0.114</v>
      </c>
      <c r="E47" s="7">
        <f t="shared" si="2"/>
        <v>0.118866666666667</v>
      </c>
      <c r="F47" s="5">
        <f t="shared" si="0"/>
        <v>0.0042442117446392</v>
      </c>
      <c r="G47" s="5">
        <f t="shared" si="3"/>
        <v>2.14774774774775</v>
      </c>
    </row>
    <row r="48" s="2" customFormat="1" ht="15" spans="1:7">
      <c r="A48" s="5" t="s">
        <v>55</v>
      </c>
      <c r="B48" s="7">
        <v>1.2665</v>
      </c>
      <c r="C48" s="7">
        <v>1.2989</v>
      </c>
      <c r="D48" s="7">
        <v>1.2455</v>
      </c>
      <c r="E48" s="7">
        <f t="shared" si="2"/>
        <v>1.2703</v>
      </c>
      <c r="F48" s="5">
        <f t="shared" si="0"/>
        <v>0.0269020445319682</v>
      </c>
      <c r="G48" s="5">
        <f t="shared" si="3"/>
        <v>33.2675675675676</v>
      </c>
    </row>
    <row r="49" s="2" customFormat="1" ht="15" spans="1:7">
      <c r="A49" s="5" t="s">
        <v>56</v>
      </c>
      <c r="B49" s="7">
        <v>0.0992</v>
      </c>
      <c r="C49" s="7">
        <v>0.0641</v>
      </c>
      <c r="D49" s="7">
        <v>0.0593</v>
      </c>
      <c r="E49" s="7">
        <f t="shared" si="2"/>
        <v>0.0742</v>
      </c>
      <c r="F49" s="5">
        <f t="shared" si="0"/>
        <v>0.021783250446157</v>
      </c>
      <c r="G49" s="5">
        <f t="shared" si="3"/>
        <v>0.940540540540541</v>
      </c>
    </row>
    <row r="50" s="2" customFormat="1" ht="15" spans="1:7">
      <c r="A50" s="5" t="s">
        <v>57</v>
      </c>
      <c r="B50" s="7">
        <v>0.0535</v>
      </c>
      <c r="C50" s="7">
        <v>0.0612</v>
      </c>
      <c r="D50" s="7">
        <v>0.0664</v>
      </c>
      <c r="E50" s="7">
        <f t="shared" si="2"/>
        <v>0.0603666666666667</v>
      </c>
      <c r="F50" s="5">
        <f t="shared" si="0"/>
        <v>0.00649024909640095</v>
      </c>
      <c r="G50" s="5">
        <f t="shared" si="3"/>
        <v>0.566666666666667</v>
      </c>
    </row>
    <row r="51" s="2" customFormat="1" ht="15" spans="1:7">
      <c r="A51" s="5" t="s">
        <v>58</v>
      </c>
      <c r="B51" s="7">
        <v>0.0889</v>
      </c>
      <c r="C51" s="7">
        <v>0.0788</v>
      </c>
      <c r="D51" s="7">
        <v>0.0736</v>
      </c>
      <c r="E51" s="7">
        <f t="shared" si="2"/>
        <v>0.0804333333333333</v>
      </c>
      <c r="F51" s="5">
        <f t="shared" si="0"/>
        <v>0.00777967437193443</v>
      </c>
      <c r="G51" s="5">
        <f t="shared" si="3"/>
        <v>1.10900900900901</v>
      </c>
    </row>
    <row r="52" s="2" customFormat="1" ht="15" spans="1:7">
      <c r="A52" s="5" t="s">
        <v>59</v>
      </c>
      <c r="B52" s="7">
        <v>0.0932</v>
      </c>
      <c r="C52" s="7">
        <v>0.1512</v>
      </c>
      <c r="D52" s="7">
        <v>0.1143</v>
      </c>
      <c r="E52" s="7">
        <f t="shared" si="2"/>
        <v>0.119566666666667</v>
      </c>
      <c r="F52" s="5">
        <f t="shared" si="0"/>
        <v>0.0293564870741261</v>
      </c>
      <c r="G52" s="5">
        <f t="shared" si="3"/>
        <v>2.16666666666667</v>
      </c>
    </row>
    <row r="53" s="2" customFormat="1" ht="15" spans="1:7">
      <c r="A53" s="5" t="s">
        <v>60</v>
      </c>
      <c r="B53" s="7">
        <v>0.1237</v>
      </c>
      <c r="C53" s="7">
        <v>0.0697</v>
      </c>
      <c r="D53" s="7">
        <v>0.072</v>
      </c>
      <c r="E53" s="7">
        <f t="shared" si="2"/>
        <v>0.0884666666666667</v>
      </c>
      <c r="F53" s="5">
        <f t="shared" si="0"/>
        <v>0.030534625154623</v>
      </c>
      <c r="G53" s="5">
        <f t="shared" si="3"/>
        <v>1.32612612612613</v>
      </c>
    </row>
    <row r="54" s="2" customFormat="1" ht="15" spans="1:7">
      <c r="A54" s="5" t="s">
        <v>61</v>
      </c>
      <c r="B54" s="7">
        <v>1.6842</v>
      </c>
      <c r="C54" s="7">
        <v>1.6518</v>
      </c>
      <c r="D54" s="7">
        <v>1.6173</v>
      </c>
      <c r="E54" s="7">
        <f t="shared" si="2"/>
        <v>1.6511</v>
      </c>
      <c r="F54" s="5">
        <f t="shared" si="0"/>
        <v>0.0334554928225545</v>
      </c>
      <c r="G54" s="5">
        <f t="shared" si="3"/>
        <v>43.5594594594595</v>
      </c>
    </row>
    <row r="55" s="2" customFormat="1" ht="15" spans="1:7">
      <c r="A55" s="5" t="s">
        <v>62</v>
      </c>
      <c r="B55" s="7">
        <v>0</v>
      </c>
      <c r="C55" s="7">
        <v>0</v>
      </c>
      <c r="D55" s="7">
        <v>0</v>
      </c>
      <c r="E55" s="7">
        <f t="shared" si="2"/>
        <v>0</v>
      </c>
      <c r="F55" s="5">
        <f t="shared" si="0"/>
        <v>0</v>
      </c>
      <c r="G55" s="5">
        <f t="shared" si="3"/>
        <v>-1.06486486486486</v>
      </c>
    </row>
    <row r="56" s="2" customFormat="1" ht="15" spans="1:7">
      <c r="A56" s="5" t="s">
        <v>63</v>
      </c>
      <c r="B56" s="7">
        <v>0.0245</v>
      </c>
      <c r="C56" s="7">
        <v>0.1035</v>
      </c>
      <c r="D56" s="7">
        <v>0.0997</v>
      </c>
      <c r="E56" s="7">
        <f t="shared" si="2"/>
        <v>0.0759</v>
      </c>
      <c r="F56" s="5">
        <f t="shared" si="0"/>
        <v>0.0445542366111237</v>
      </c>
      <c r="G56" s="5">
        <f t="shared" si="3"/>
        <v>0.986486486486487</v>
      </c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2"/>
        <v>0</v>
      </c>
      <c r="F57" s="5">
        <f t="shared" si="0"/>
        <v>0</v>
      </c>
      <c r="G57" s="5">
        <f t="shared" si="3"/>
        <v>-1.06486486486486</v>
      </c>
    </row>
    <row r="58" s="2" customFormat="1" ht="15" spans="1:7">
      <c r="A58" s="5" t="s">
        <v>65</v>
      </c>
      <c r="B58" s="7">
        <v>0.00419999999999998</v>
      </c>
      <c r="C58" s="7">
        <v>0.0303</v>
      </c>
      <c r="D58" s="7">
        <v>0.0389</v>
      </c>
      <c r="E58" s="7">
        <f t="shared" si="2"/>
        <v>0.0244666666666667</v>
      </c>
      <c r="F58" s="5">
        <f t="shared" si="0"/>
        <v>0.0180705100462974</v>
      </c>
      <c r="G58" s="7">
        <f t="shared" si="3"/>
        <v>-0.403603603603604</v>
      </c>
    </row>
    <row r="59" s="2" customFormat="1" ht="15" spans="1:7">
      <c r="A59" s="5" t="s">
        <v>66</v>
      </c>
      <c r="B59" s="7">
        <v>0.0692</v>
      </c>
      <c r="C59" s="7">
        <v>0.0793</v>
      </c>
      <c r="D59" s="7">
        <v>0.0534</v>
      </c>
      <c r="E59" s="7">
        <f t="shared" si="2"/>
        <v>0.0673</v>
      </c>
      <c r="F59" s="5">
        <f t="shared" si="0"/>
        <v>0.0130541181241783</v>
      </c>
      <c r="G59" s="5">
        <f t="shared" si="3"/>
        <v>0.754054054054054</v>
      </c>
    </row>
    <row r="60" s="2" customFormat="1" ht="15" spans="1:7">
      <c r="A60" s="5" t="s">
        <v>67</v>
      </c>
      <c r="B60" s="7">
        <v>0.1606</v>
      </c>
      <c r="C60" s="7">
        <v>0.2148</v>
      </c>
      <c r="D60" s="7">
        <v>0.1706</v>
      </c>
      <c r="E60" s="7">
        <f t="shared" si="2"/>
        <v>0.182</v>
      </c>
      <c r="F60" s="5">
        <f t="shared" si="0"/>
        <v>0.0288423300029661</v>
      </c>
      <c r="G60" s="7">
        <f t="shared" si="3"/>
        <v>3.85405405405405</v>
      </c>
    </row>
    <row r="61" s="2" customFormat="1" ht="15" spans="1:7">
      <c r="A61" s="5" t="s">
        <v>68</v>
      </c>
      <c r="B61" s="7">
        <v>0.1303</v>
      </c>
      <c r="C61" s="7">
        <v>0.0958</v>
      </c>
      <c r="D61" s="7">
        <v>0.0916</v>
      </c>
      <c r="E61" s="7">
        <f t="shared" si="2"/>
        <v>0.1059</v>
      </c>
      <c r="F61" s="5">
        <f t="shared" si="0"/>
        <v>0.0212351124320075</v>
      </c>
      <c r="G61" s="5">
        <f t="shared" si="3"/>
        <v>1.7972972972973</v>
      </c>
    </row>
    <row r="62" s="2" customFormat="1" ht="15" spans="1:7">
      <c r="A62" s="5" t="s">
        <v>69</v>
      </c>
      <c r="B62" s="7">
        <v>0.0025</v>
      </c>
      <c r="C62" s="7">
        <v>0.00239999999999999</v>
      </c>
      <c r="D62" s="7">
        <v>0.004</v>
      </c>
      <c r="E62" s="7">
        <f t="shared" si="2"/>
        <v>0.00296666666666666</v>
      </c>
      <c r="F62" s="5">
        <f t="shared" si="0"/>
        <v>0.000896288643983253</v>
      </c>
      <c r="G62" s="5">
        <f t="shared" si="3"/>
        <v>-0.984684684684685</v>
      </c>
    </row>
    <row r="63" s="2" customFormat="1" ht="15" spans="1:7">
      <c r="A63" s="5" t="s">
        <v>70</v>
      </c>
      <c r="B63" s="7">
        <v>0.0764</v>
      </c>
      <c r="C63" s="7">
        <v>0.0581</v>
      </c>
      <c r="D63" s="7">
        <v>0.0321</v>
      </c>
      <c r="E63" s="7">
        <f t="shared" si="2"/>
        <v>0.0555333333333333</v>
      </c>
      <c r="F63" s="5">
        <f t="shared" si="0"/>
        <v>0.0222612518366181</v>
      </c>
      <c r="G63" s="5">
        <f t="shared" si="3"/>
        <v>0.436036036036036</v>
      </c>
    </row>
    <row r="64" s="2" customFormat="1" ht="15" spans="1:7">
      <c r="A64" s="5" t="s">
        <v>71</v>
      </c>
      <c r="B64" s="7">
        <v>0.0428</v>
      </c>
      <c r="C64" s="7">
        <v>0.0575</v>
      </c>
      <c r="D64" s="7">
        <v>0.0516</v>
      </c>
      <c r="E64" s="7">
        <f t="shared" si="2"/>
        <v>0.0506333333333333</v>
      </c>
      <c r="F64" s="5">
        <f t="shared" si="0"/>
        <v>0.00739752210766101</v>
      </c>
      <c r="G64" s="5">
        <f t="shared" si="3"/>
        <v>0.303603603603604</v>
      </c>
    </row>
    <row r="65" s="2" customFormat="1" ht="15" spans="1:7">
      <c r="A65" s="5" t="s">
        <v>72</v>
      </c>
      <c r="B65" s="7">
        <v>0.0428</v>
      </c>
      <c r="C65" s="7">
        <v>0.0575</v>
      </c>
      <c r="D65" s="7">
        <v>0.0516</v>
      </c>
      <c r="E65" s="7">
        <f t="shared" si="2"/>
        <v>0.0506333333333333</v>
      </c>
      <c r="F65" s="5">
        <f t="shared" si="0"/>
        <v>0.00739752210766101</v>
      </c>
      <c r="G65" s="5">
        <f t="shared" si="3"/>
        <v>0.303603603603604</v>
      </c>
    </row>
    <row r="66" s="2" customFormat="1" ht="15" spans="1:7">
      <c r="A66" s="5" t="s">
        <v>73</v>
      </c>
      <c r="B66" s="7">
        <v>0</v>
      </c>
      <c r="C66" s="7">
        <v>0</v>
      </c>
      <c r="D66" s="7">
        <v>0</v>
      </c>
      <c r="E66" s="7">
        <f t="shared" si="2"/>
        <v>0</v>
      </c>
      <c r="F66" s="5">
        <f t="shared" si="0"/>
        <v>0</v>
      </c>
      <c r="G66" s="7">
        <f t="shared" si="3"/>
        <v>-1.06486486486486</v>
      </c>
    </row>
    <row r="67" s="2" customFormat="1" ht="15" spans="1:7">
      <c r="A67" s="5" t="s">
        <v>74</v>
      </c>
      <c r="B67" s="7">
        <v>1.9087</v>
      </c>
      <c r="C67" s="7">
        <v>1.83</v>
      </c>
      <c r="D67" s="7">
        <v>1.3823</v>
      </c>
      <c r="E67" s="7">
        <f t="shared" si="2"/>
        <v>1.707</v>
      </c>
      <c r="F67" s="5">
        <f t="shared" si="0"/>
        <v>0.283938355985943</v>
      </c>
      <c r="G67" s="5">
        <f t="shared" si="3"/>
        <v>45.0702702702703</v>
      </c>
    </row>
    <row r="68" s="1" customFormat="1" ht="15" spans="1:7">
      <c r="A68" s="5" t="s">
        <v>75</v>
      </c>
      <c r="B68" s="7">
        <v>0.0788</v>
      </c>
      <c r="C68" s="7">
        <v>0.0691</v>
      </c>
      <c r="D68" s="7">
        <v>0.0762</v>
      </c>
      <c r="E68" s="7">
        <f t="shared" si="2"/>
        <v>0.0747</v>
      </c>
      <c r="F68" s="5">
        <f t="shared" si="0"/>
        <v>0.00502095608425328</v>
      </c>
      <c r="G68" s="5">
        <f>5*(E68+0.0009)/0.1212</f>
        <v>3.11881188118812</v>
      </c>
    </row>
    <row r="69" s="1" customFormat="1" ht="15" spans="1:7">
      <c r="A69" s="5" t="s">
        <v>76</v>
      </c>
      <c r="B69" s="7">
        <v>0</v>
      </c>
      <c r="C69" s="7">
        <v>0</v>
      </c>
      <c r="D69" s="7">
        <v>0</v>
      </c>
      <c r="E69" s="7">
        <f t="shared" si="2"/>
        <v>0</v>
      </c>
      <c r="F69" s="5">
        <f t="shared" si="0"/>
        <v>0</v>
      </c>
      <c r="G69" s="5">
        <f t="shared" ref="G69:G97" si="4">5*(E69+0.0009)/0.1212</f>
        <v>0.0371287128712871</v>
      </c>
    </row>
    <row r="70" s="1" customFormat="1" ht="15" spans="1:7">
      <c r="A70" s="5" t="s">
        <v>77</v>
      </c>
      <c r="B70" s="7">
        <v>0</v>
      </c>
      <c r="C70" s="7">
        <v>0</v>
      </c>
      <c r="D70" s="7">
        <v>0</v>
      </c>
      <c r="E70" s="7">
        <f t="shared" si="2"/>
        <v>0</v>
      </c>
      <c r="F70" s="5">
        <f t="shared" si="0"/>
        <v>0</v>
      </c>
      <c r="G70" s="5">
        <f t="shared" si="4"/>
        <v>0.0371287128712871</v>
      </c>
    </row>
    <row r="71" s="1" customFormat="1" ht="15" spans="1:7">
      <c r="A71" s="5" t="s">
        <v>78</v>
      </c>
      <c r="B71" s="7">
        <v>0</v>
      </c>
      <c r="C71" s="7">
        <v>0</v>
      </c>
      <c r="D71" s="7">
        <v>0</v>
      </c>
      <c r="E71" s="7">
        <f t="shared" si="2"/>
        <v>0</v>
      </c>
      <c r="F71" s="5">
        <f t="shared" si="0"/>
        <v>0</v>
      </c>
      <c r="G71" s="5">
        <f t="shared" si="4"/>
        <v>0.0371287128712871</v>
      </c>
    </row>
    <row r="72" s="1" customFormat="1" ht="15" spans="1:7">
      <c r="A72" s="5" t="s">
        <v>79</v>
      </c>
      <c r="B72" s="7">
        <v>0</v>
      </c>
      <c r="C72" s="7">
        <v>0</v>
      </c>
      <c r="D72" s="7">
        <v>0</v>
      </c>
      <c r="E72" s="7">
        <f t="shared" si="2"/>
        <v>0</v>
      </c>
      <c r="F72" s="5">
        <f t="shared" si="0"/>
        <v>0</v>
      </c>
      <c r="G72" s="5">
        <f t="shared" si="4"/>
        <v>0.0371287128712871</v>
      </c>
    </row>
    <row r="73" s="1" customFormat="1" ht="15" spans="1:7">
      <c r="A73" s="5" t="s">
        <v>80</v>
      </c>
      <c r="B73" s="7">
        <v>0</v>
      </c>
      <c r="C73" s="7">
        <v>0</v>
      </c>
      <c r="D73" s="7">
        <v>0</v>
      </c>
      <c r="E73" s="7">
        <f t="shared" ref="E73:E97" si="5">AVERAGE(B73:D73)</f>
        <v>0</v>
      </c>
      <c r="F73" s="5">
        <f t="shared" ref="F73:F97" si="6">STDEV(B73:D73)</f>
        <v>0</v>
      </c>
      <c r="G73" s="5">
        <f t="shared" si="4"/>
        <v>0.0371287128712871</v>
      </c>
    </row>
    <row r="74" s="1" customFormat="1" ht="15" spans="1:7">
      <c r="A74" s="5" t="s">
        <v>81</v>
      </c>
      <c r="B74" s="7">
        <v>0.0107</v>
      </c>
      <c r="C74" s="7">
        <v>0.041</v>
      </c>
      <c r="D74" s="7">
        <v>0.0167</v>
      </c>
      <c r="E74" s="7">
        <f t="shared" si="5"/>
        <v>0.0228</v>
      </c>
      <c r="F74" s="5">
        <f t="shared" si="6"/>
        <v>0.0160446252682947</v>
      </c>
      <c r="G74" s="5">
        <f t="shared" si="4"/>
        <v>0.977722772277228</v>
      </c>
    </row>
    <row r="75" s="1" customFormat="1" ht="15" spans="1:7">
      <c r="A75" s="5" t="s">
        <v>82</v>
      </c>
      <c r="B75" s="7">
        <v>1.349</v>
      </c>
      <c r="C75" s="7">
        <v>1.2604</v>
      </c>
      <c r="D75" s="7">
        <v>1.1274</v>
      </c>
      <c r="E75" s="7">
        <f t="shared" si="5"/>
        <v>1.2456</v>
      </c>
      <c r="F75" s="5">
        <f t="shared" si="6"/>
        <v>0.111538872147785</v>
      </c>
      <c r="G75" s="5">
        <f t="shared" si="4"/>
        <v>51.4232673267327</v>
      </c>
    </row>
    <row r="76" s="1" customFormat="1" ht="15" spans="1:7">
      <c r="A76" s="5" t="s">
        <v>83</v>
      </c>
      <c r="B76" s="7">
        <v>1.359</v>
      </c>
      <c r="C76" s="7">
        <v>1.3589</v>
      </c>
      <c r="D76" s="7">
        <v>1.3271</v>
      </c>
      <c r="E76" s="7">
        <f t="shared" si="5"/>
        <v>1.34833333333333</v>
      </c>
      <c r="F76" s="5">
        <f t="shared" si="6"/>
        <v>0.0183886740504402</v>
      </c>
      <c r="G76" s="5">
        <f t="shared" si="4"/>
        <v>55.6614411441144</v>
      </c>
    </row>
    <row r="77" s="1" customFormat="1" ht="15" spans="1:7">
      <c r="A77" s="5" t="s">
        <v>84</v>
      </c>
      <c r="B77" s="7">
        <v>1.4132</v>
      </c>
      <c r="C77" s="7">
        <v>1.3307</v>
      </c>
      <c r="D77" s="7">
        <v>1.3685</v>
      </c>
      <c r="E77" s="7">
        <f t="shared" si="5"/>
        <v>1.3708</v>
      </c>
      <c r="F77" s="5">
        <f t="shared" si="6"/>
        <v>0.0412980629085675</v>
      </c>
      <c r="G77" s="5">
        <f t="shared" si="4"/>
        <v>56.5882838283828</v>
      </c>
    </row>
    <row r="78" s="1" customFormat="1" ht="15" spans="1:7">
      <c r="A78" s="5" t="s">
        <v>85</v>
      </c>
      <c r="B78" s="7">
        <v>0</v>
      </c>
      <c r="C78" s="7">
        <v>0</v>
      </c>
      <c r="D78" s="7">
        <v>0</v>
      </c>
      <c r="E78" s="7">
        <f t="shared" si="5"/>
        <v>0</v>
      </c>
      <c r="F78" s="5">
        <f t="shared" si="6"/>
        <v>0</v>
      </c>
      <c r="G78" s="5">
        <f t="shared" si="4"/>
        <v>0.0371287128712871</v>
      </c>
    </row>
    <row r="79" s="1" customFormat="1" ht="15" spans="1:7">
      <c r="A79" s="5" t="s">
        <v>86</v>
      </c>
      <c r="B79" s="7">
        <v>0</v>
      </c>
      <c r="C79" s="7">
        <v>0</v>
      </c>
      <c r="D79" s="7">
        <v>0</v>
      </c>
      <c r="E79" s="7">
        <f t="shared" si="5"/>
        <v>0</v>
      </c>
      <c r="F79" s="5">
        <f t="shared" si="6"/>
        <v>0</v>
      </c>
      <c r="G79" s="5">
        <f t="shared" si="4"/>
        <v>0.0371287128712871</v>
      </c>
    </row>
    <row r="80" s="1" customFormat="1" ht="15" spans="1:7">
      <c r="A80" s="5" t="s">
        <v>87</v>
      </c>
      <c r="B80" s="7">
        <v>0</v>
      </c>
      <c r="C80" s="7">
        <v>0</v>
      </c>
      <c r="D80" s="7">
        <v>0</v>
      </c>
      <c r="E80" s="7">
        <f t="shared" si="5"/>
        <v>0</v>
      </c>
      <c r="F80" s="5">
        <f t="shared" si="6"/>
        <v>0</v>
      </c>
      <c r="G80" s="5">
        <f t="shared" si="4"/>
        <v>0.0371287128712871</v>
      </c>
    </row>
    <row r="81" s="1" customFormat="1" ht="15" spans="1:7">
      <c r="A81" s="5" t="s">
        <v>88</v>
      </c>
      <c r="B81" s="7">
        <v>0</v>
      </c>
      <c r="C81" s="7">
        <v>0</v>
      </c>
      <c r="D81" s="7">
        <v>0</v>
      </c>
      <c r="E81" s="7">
        <f t="shared" si="5"/>
        <v>0</v>
      </c>
      <c r="F81" s="5">
        <f t="shared" si="6"/>
        <v>0</v>
      </c>
      <c r="G81" s="5">
        <f t="shared" si="4"/>
        <v>0.0371287128712871</v>
      </c>
    </row>
    <row r="82" s="1" customFormat="1" ht="15" spans="1:7">
      <c r="A82" s="5" t="s">
        <v>89</v>
      </c>
      <c r="B82" s="7">
        <v>0.0281</v>
      </c>
      <c r="C82" s="7">
        <v>0.0397</v>
      </c>
      <c r="D82" s="7">
        <v>0.0337</v>
      </c>
      <c r="E82" s="7">
        <f t="shared" si="5"/>
        <v>0.0338333333333333</v>
      </c>
      <c r="F82" s="5">
        <f t="shared" si="6"/>
        <v>0.00580114931141522</v>
      </c>
      <c r="G82" s="5">
        <f t="shared" si="4"/>
        <v>1.43289328932893</v>
      </c>
    </row>
    <row r="83" s="1" customFormat="1" ht="15" spans="1:7">
      <c r="A83" s="5" t="s">
        <v>90</v>
      </c>
      <c r="B83" s="7">
        <v>0.0462</v>
      </c>
      <c r="C83" s="7">
        <v>0.0299</v>
      </c>
      <c r="D83" s="7">
        <v>0.044</v>
      </c>
      <c r="E83" s="7">
        <f t="shared" si="5"/>
        <v>0.0400333333333333</v>
      </c>
      <c r="F83" s="5">
        <f t="shared" si="6"/>
        <v>0.00884439558892146</v>
      </c>
      <c r="G83" s="5">
        <f t="shared" si="4"/>
        <v>1.68866886688669</v>
      </c>
    </row>
    <row r="84" s="1" customFormat="1" ht="15" spans="1:7">
      <c r="A84" s="5" t="s">
        <v>91</v>
      </c>
      <c r="B84" s="7">
        <v>0</v>
      </c>
      <c r="C84" s="7">
        <v>0</v>
      </c>
      <c r="D84" s="7">
        <v>0</v>
      </c>
      <c r="E84" s="7">
        <f t="shared" si="5"/>
        <v>0</v>
      </c>
      <c r="F84" s="5">
        <f t="shared" si="6"/>
        <v>0</v>
      </c>
      <c r="G84" s="5">
        <f t="shared" si="4"/>
        <v>0.0371287128712871</v>
      </c>
    </row>
    <row r="85" s="1" customFormat="1" ht="15" spans="1:7">
      <c r="A85" s="5" t="s">
        <v>92</v>
      </c>
      <c r="B85" s="7">
        <v>0</v>
      </c>
      <c r="C85" s="7">
        <v>0</v>
      </c>
      <c r="D85" s="7">
        <v>0</v>
      </c>
      <c r="E85" s="7">
        <f t="shared" si="5"/>
        <v>0</v>
      </c>
      <c r="F85" s="5">
        <f t="shared" si="6"/>
        <v>0</v>
      </c>
      <c r="G85" s="5">
        <f t="shared" si="4"/>
        <v>0.0371287128712871</v>
      </c>
    </row>
    <row r="86" s="1" customFormat="1" ht="15" spans="1:7">
      <c r="A86" s="5" t="s">
        <v>93</v>
      </c>
      <c r="B86" s="7">
        <v>0</v>
      </c>
      <c r="C86" s="7">
        <v>0</v>
      </c>
      <c r="D86" s="7">
        <v>0</v>
      </c>
      <c r="E86" s="7">
        <f t="shared" si="5"/>
        <v>0</v>
      </c>
      <c r="F86" s="5">
        <f t="shared" si="6"/>
        <v>0</v>
      </c>
      <c r="G86" s="5">
        <f t="shared" si="4"/>
        <v>0.0371287128712871</v>
      </c>
    </row>
    <row r="87" s="1" customFormat="1" ht="15" spans="1:7">
      <c r="A87" s="5" t="s">
        <v>94</v>
      </c>
      <c r="B87" s="7">
        <v>0</v>
      </c>
      <c r="C87" s="7">
        <v>0</v>
      </c>
      <c r="D87" s="7">
        <v>0</v>
      </c>
      <c r="E87" s="7">
        <f t="shared" si="5"/>
        <v>0</v>
      </c>
      <c r="F87" s="5">
        <f t="shared" si="6"/>
        <v>0</v>
      </c>
      <c r="G87" s="5">
        <f t="shared" si="4"/>
        <v>0.0371287128712871</v>
      </c>
    </row>
    <row r="88" s="1" customFormat="1" ht="15" spans="1:7">
      <c r="A88" s="5" t="s">
        <v>95</v>
      </c>
      <c r="B88" s="7">
        <v>0</v>
      </c>
      <c r="C88" s="7">
        <v>0</v>
      </c>
      <c r="D88" s="7">
        <v>0</v>
      </c>
      <c r="E88" s="7">
        <f t="shared" si="5"/>
        <v>0</v>
      </c>
      <c r="F88" s="5">
        <f t="shared" si="6"/>
        <v>0</v>
      </c>
      <c r="G88" s="5">
        <f t="shared" si="4"/>
        <v>0.0371287128712871</v>
      </c>
    </row>
    <row r="89" s="1" customFormat="1" ht="15" spans="1:7">
      <c r="A89" s="5" t="s">
        <v>96</v>
      </c>
      <c r="B89" s="7">
        <v>0.9061</v>
      </c>
      <c r="C89" s="7">
        <v>0.8869</v>
      </c>
      <c r="D89" s="7">
        <v>0.942</v>
      </c>
      <c r="E89" s="7">
        <f t="shared" si="5"/>
        <v>0.911666666666667</v>
      </c>
      <c r="F89" s="5">
        <f t="shared" si="6"/>
        <v>0.0279686133609325</v>
      </c>
      <c r="G89" s="5">
        <f t="shared" si="4"/>
        <v>37.6471397139714</v>
      </c>
    </row>
    <row r="90" s="1" customFormat="1" ht="15" spans="1:7">
      <c r="A90" s="5" t="s">
        <v>97</v>
      </c>
      <c r="B90" s="7">
        <v>0</v>
      </c>
      <c r="C90" s="7">
        <v>0</v>
      </c>
      <c r="D90" s="7">
        <v>0</v>
      </c>
      <c r="E90" s="7">
        <f t="shared" si="5"/>
        <v>0</v>
      </c>
      <c r="F90" s="5">
        <f t="shared" si="6"/>
        <v>0</v>
      </c>
      <c r="G90" s="7">
        <f t="shared" si="4"/>
        <v>0.0371287128712871</v>
      </c>
    </row>
    <row r="91" s="1" customFormat="1" ht="15" spans="1:7">
      <c r="A91" s="5" t="s">
        <v>98</v>
      </c>
      <c r="B91" s="7">
        <v>0</v>
      </c>
      <c r="C91" s="7">
        <v>0</v>
      </c>
      <c r="D91" s="7">
        <v>0</v>
      </c>
      <c r="E91" s="7">
        <f t="shared" si="5"/>
        <v>0</v>
      </c>
      <c r="F91" s="5">
        <f t="shared" si="6"/>
        <v>0</v>
      </c>
      <c r="G91" s="7">
        <f t="shared" si="4"/>
        <v>0.0371287128712871</v>
      </c>
    </row>
    <row r="92" s="1" customFormat="1" ht="15" spans="1:7">
      <c r="A92" s="5" t="s">
        <v>99</v>
      </c>
      <c r="B92" s="7">
        <v>1.1933</v>
      </c>
      <c r="C92" s="7">
        <v>1.26</v>
      </c>
      <c r="D92" s="7">
        <v>1.2779</v>
      </c>
      <c r="E92" s="7">
        <f t="shared" si="5"/>
        <v>1.24373333333333</v>
      </c>
      <c r="F92" s="5">
        <f t="shared" si="6"/>
        <v>0.0445841152579406</v>
      </c>
      <c r="G92" s="7">
        <f t="shared" si="4"/>
        <v>51.3462596259626</v>
      </c>
    </row>
    <row r="93" s="1" customFormat="1" ht="15" spans="1:7">
      <c r="A93" s="5" t="s">
        <v>100</v>
      </c>
      <c r="B93" s="7">
        <v>0.2729</v>
      </c>
      <c r="C93" s="7">
        <v>0.2206</v>
      </c>
      <c r="D93" s="7">
        <v>0.2094</v>
      </c>
      <c r="E93" s="7">
        <f t="shared" si="5"/>
        <v>0.2343</v>
      </c>
      <c r="F93" s="5">
        <f t="shared" si="6"/>
        <v>0.0338943948168425</v>
      </c>
      <c r="G93" s="5">
        <f t="shared" si="4"/>
        <v>9.7029702970297</v>
      </c>
    </row>
    <row r="94" s="1" customFormat="1" ht="15" spans="1:7">
      <c r="A94" s="5" t="s">
        <v>101</v>
      </c>
      <c r="B94" s="7">
        <v>0</v>
      </c>
      <c r="C94" s="7">
        <v>0</v>
      </c>
      <c r="D94" s="7">
        <v>0</v>
      </c>
      <c r="E94" s="7">
        <f t="shared" si="5"/>
        <v>0</v>
      </c>
      <c r="F94" s="5">
        <f t="shared" si="6"/>
        <v>0</v>
      </c>
      <c r="G94" s="5">
        <f t="shared" si="4"/>
        <v>0.0371287128712871</v>
      </c>
    </row>
    <row r="95" s="1" customFormat="1" ht="15" spans="1:7">
      <c r="A95" s="5" t="s">
        <v>102</v>
      </c>
      <c r="B95" s="7">
        <v>0.053</v>
      </c>
      <c r="C95" s="7">
        <v>0.0277</v>
      </c>
      <c r="D95" s="7">
        <v>0.0242</v>
      </c>
      <c r="E95" s="7">
        <f t="shared" si="5"/>
        <v>0.0349666666666667</v>
      </c>
      <c r="F95" s="5">
        <f t="shared" si="6"/>
        <v>0.0157150670801411</v>
      </c>
      <c r="G95" s="5">
        <f t="shared" si="4"/>
        <v>1.47964796479648</v>
      </c>
    </row>
    <row r="96" s="1" customFormat="1" ht="15" spans="1:7">
      <c r="A96" s="5" t="s">
        <v>103</v>
      </c>
      <c r="B96" s="7">
        <v>0</v>
      </c>
      <c r="C96" s="7">
        <v>0</v>
      </c>
      <c r="D96" s="7">
        <v>0</v>
      </c>
      <c r="E96" s="7">
        <f t="shared" si="5"/>
        <v>0</v>
      </c>
      <c r="F96" s="5">
        <f t="shared" si="6"/>
        <v>0</v>
      </c>
      <c r="G96" s="5">
        <f t="shared" si="4"/>
        <v>0.0371287128712871</v>
      </c>
    </row>
    <row r="97" s="1" customFormat="1" ht="15" spans="1:7">
      <c r="A97" s="5" t="s">
        <v>104</v>
      </c>
      <c r="B97" s="7">
        <v>0</v>
      </c>
      <c r="C97" s="7">
        <v>0</v>
      </c>
      <c r="D97" s="7">
        <v>0</v>
      </c>
      <c r="E97" s="7">
        <f t="shared" si="5"/>
        <v>0</v>
      </c>
      <c r="F97" s="5">
        <f t="shared" si="6"/>
        <v>0</v>
      </c>
      <c r="G97" s="5">
        <f t="shared" si="4"/>
        <v>0.0371287128712871</v>
      </c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  <row r="104" s="3" customFormat="1" spans="2:5">
      <c r="B104" s="4"/>
      <c r="C104" s="4"/>
      <c r="D104" s="4"/>
      <c r="E104" s="4"/>
    </row>
    <row r="105" s="3" customFormat="1" spans="2:5">
      <c r="B105" s="4"/>
      <c r="C105" s="4"/>
      <c r="D105" s="4"/>
      <c r="E105" s="4"/>
    </row>
    <row r="106" s="3" customFormat="1" spans="2:5">
      <c r="B106" s="4"/>
      <c r="C106" s="4"/>
      <c r="D106" s="4"/>
      <c r="E106" s="4"/>
    </row>
    <row r="107" s="3" customFormat="1" spans="2:5">
      <c r="B107" s="4"/>
      <c r="C107" s="4"/>
      <c r="D107" s="4"/>
      <c r="E107" s="4"/>
    </row>
    <row r="108" s="3" customFormat="1" spans="2:5">
      <c r="B108" s="4"/>
      <c r="C108" s="4"/>
      <c r="D108" s="4"/>
      <c r="E108" s="4"/>
    </row>
    <row r="109" s="3" customFormat="1" spans="2:5">
      <c r="B109" s="4"/>
      <c r="C109" s="4"/>
      <c r="D109" s="4"/>
      <c r="E109" s="4"/>
    </row>
    <row r="110" s="3" customFormat="1" spans="2:5">
      <c r="B110" s="4"/>
      <c r="C110" s="4"/>
      <c r="D110" s="4"/>
      <c r="E110" s="4"/>
    </row>
    <row r="111" s="3" customFormat="1" spans="2:5">
      <c r="B111" s="4"/>
      <c r="C111" s="4"/>
      <c r="D111" s="4"/>
      <c r="E111" s="4"/>
    </row>
    <row r="112" s="3" customFormat="1" spans="2:5">
      <c r="B112" s="4"/>
      <c r="C112" s="4"/>
      <c r="D112" s="4"/>
      <c r="E112" s="4"/>
    </row>
    <row r="113" s="3" customFormat="1" spans="2:5">
      <c r="B113" s="4"/>
      <c r="C113" s="4"/>
      <c r="D113" s="4"/>
      <c r="E113" s="4"/>
    </row>
    <row r="114" s="3" customFormat="1" spans="2:5">
      <c r="B114" s="4"/>
      <c r="C114" s="4"/>
      <c r="D114" s="4"/>
      <c r="E114" s="4"/>
    </row>
    <row r="115" s="3" customFormat="1" spans="2:5">
      <c r="B115" s="4"/>
      <c r="C115" s="4"/>
      <c r="D115" s="4"/>
      <c r="E115" s="4"/>
    </row>
    <row r="116" s="3" customFormat="1" spans="2:5">
      <c r="B116" s="4"/>
      <c r="C116" s="4"/>
      <c r="D116" s="4"/>
      <c r="E116" s="4"/>
    </row>
    <row r="117" s="3" customFormat="1" spans="2:5">
      <c r="B117" s="4"/>
      <c r="C117" s="4"/>
      <c r="D117" s="4"/>
      <c r="E117" s="4"/>
    </row>
    <row r="118" s="3" customFormat="1" spans="2:5">
      <c r="B118" s="4"/>
      <c r="C118" s="4"/>
      <c r="D118" s="4"/>
      <c r="E118" s="4"/>
    </row>
    <row r="119" s="3" customFormat="1" spans="2:5">
      <c r="B119" s="4"/>
      <c r="C119" s="4"/>
      <c r="D119" s="4"/>
      <c r="E119" s="4"/>
    </row>
    <row r="120" s="3" customFormat="1" spans="2:5">
      <c r="B120" s="4"/>
      <c r="C120" s="4"/>
      <c r="D120" s="4"/>
      <c r="E120" s="4"/>
    </row>
    <row r="121" s="3" customFormat="1" spans="2:5">
      <c r="B121" s="4"/>
      <c r="C121" s="4"/>
      <c r="D121" s="4"/>
      <c r="E121" s="4"/>
    </row>
    <row r="122" s="3" customFormat="1" spans="2:5">
      <c r="B122" s="4"/>
      <c r="C122" s="4"/>
      <c r="D122" s="4"/>
      <c r="E122" s="4"/>
    </row>
    <row r="123" s="3" customFormat="1" spans="2:5">
      <c r="B123" s="4"/>
      <c r="C123" s="4"/>
      <c r="D123" s="4"/>
      <c r="E123" s="4"/>
    </row>
    <row r="124" s="3" customFormat="1" spans="2:5">
      <c r="B124" s="4"/>
      <c r="C124" s="4"/>
      <c r="D124" s="4"/>
      <c r="E124" s="4"/>
    </row>
    <row r="125" s="3" customFormat="1" spans="2:5">
      <c r="B125" s="4"/>
      <c r="C125" s="4"/>
      <c r="D125" s="4"/>
      <c r="E125" s="4"/>
    </row>
    <row r="126" s="3" customFormat="1" spans="2:5">
      <c r="B126" s="4"/>
      <c r="C126" s="4"/>
      <c r="D126" s="4"/>
      <c r="E126" s="4"/>
    </row>
    <row r="127" s="3" customFormat="1" spans="2:5">
      <c r="B127" s="4"/>
      <c r="C127" s="4"/>
      <c r="D127" s="4"/>
      <c r="E127" s="4"/>
    </row>
    <row r="128" s="3" customFormat="1" spans="2:5">
      <c r="B128" s="4"/>
      <c r="C128" s="4"/>
      <c r="D128" s="4"/>
      <c r="E128" s="4"/>
    </row>
    <row r="129" s="3" customFormat="1" spans="2:5">
      <c r="B129" s="4"/>
      <c r="C129" s="4"/>
      <c r="D129" s="4"/>
      <c r="E129" s="4"/>
    </row>
    <row r="130" s="3" customFormat="1" spans="2:5">
      <c r="B130" s="4"/>
      <c r="C130" s="4"/>
      <c r="D130" s="4"/>
      <c r="E130" s="4"/>
    </row>
    <row r="131" s="3" customFormat="1" spans="2:5">
      <c r="B131" s="4"/>
      <c r="C131" s="4"/>
      <c r="D131" s="4"/>
      <c r="E131" s="4"/>
    </row>
    <row r="132" s="3" customFormat="1" spans="2:5">
      <c r="B132" s="4"/>
      <c r="C132" s="4"/>
      <c r="D132" s="4"/>
      <c r="E132" s="4"/>
    </row>
    <row r="133" s="3" customFormat="1" spans="2:5">
      <c r="B133" s="4"/>
      <c r="C133" s="4"/>
      <c r="D133" s="4"/>
      <c r="E133" s="4"/>
    </row>
    <row r="134" s="3" customFormat="1" spans="2:5">
      <c r="B134" s="4"/>
      <c r="C134" s="4"/>
      <c r="D134" s="4"/>
      <c r="E134" s="4"/>
    </row>
    <row r="135" s="3" customFormat="1" spans="2:5">
      <c r="B135" s="4"/>
      <c r="C135" s="4"/>
      <c r="D135" s="4"/>
      <c r="E135" s="4"/>
    </row>
    <row r="136" s="3" customFormat="1" spans="2:5">
      <c r="B136" s="4"/>
      <c r="C136" s="4"/>
      <c r="D136" s="4"/>
      <c r="E136" s="4"/>
    </row>
    <row r="137" s="3" customFormat="1" spans="2:5">
      <c r="B137" s="4"/>
      <c r="C137" s="4"/>
      <c r="D137" s="4"/>
      <c r="E137" s="4"/>
    </row>
    <row r="138" s="3" customFormat="1" spans="2:5">
      <c r="B138" s="4"/>
      <c r="C138" s="4"/>
      <c r="D138" s="4"/>
      <c r="E138" s="4"/>
    </row>
    <row r="139" s="3" customFormat="1" spans="2:5">
      <c r="B139" s="4"/>
      <c r="C139" s="4"/>
      <c r="D139" s="4"/>
      <c r="E139" s="4"/>
    </row>
    <row r="140" s="3" customFormat="1" spans="2:5">
      <c r="B140" s="4"/>
      <c r="C140" s="4"/>
      <c r="D140" s="4"/>
      <c r="E140" s="4"/>
    </row>
    <row r="141" s="3" customFormat="1" spans="2:5">
      <c r="B141" s="4"/>
      <c r="C141" s="4"/>
      <c r="D141" s="4"/>
      <c r="E141" s="4"/>
    </row>
    <row r="142" s="3" customFormat="1" spans="2:5">
      <c r="B142" s="4"/>
      <c r="C142" s="4"/>
      <c r="D142" s="4"/>
      <c r="E142" s="4"/>
    </row>
    <row r="143" s="3" customFormat="1" spans="2:5">
      <c r="B143" s="4"/>
      <c r="C143" s="4"/>
      <c r="D143" s="4"/>
      <c r="E143" s="4"/>
    </row>
    <row r="144" s="3" customFormat="1" spans="2:5">
      <c r="B144" s="4"/>
      <c r="C144" s="4"/>
      <c r="D144" s="4"/>
      <c r="E144" s="4"/>
    </row>
  </sheetData>
  <mergeCells count="3">
    <mergeCell ref="A5:F5"/>
    <mergeCell ref="B6:E6"/>
    <mergeCell ref="A6:A7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4"/>
  <sheetViews>
    <sheetView tabSelected="1" topLeftCell="A19" workbookViewId="0">
      <selection activeCell="K8" sqref="K8"/>
    </sheetView>
  </sheetViews>
  <sheetFormatPr defaultColWidth="9" defaultRowHeight="13.5" outlineLevelCol="6"/>
  <cols>
    <col min="1" max="1" width="12.2583333333333" style="3" customWidth="1"/>
    <col min="2" max="2" width="10.125" style="4" customWidth="1"/>
    <col min="3" max="4" width="9" style="4"/>
    <col min="5" max="5" width="11.125" style="4"/>
    <col min="6" max="6" width="11.125" style="3"/>
    <col min="7" max="7" width="9" style="3" customWidth="1"/>
    <col min="8" max="16384" width="9" style="3"/>
  </cols>
  <sheetData>
    <row r="1" s="1" customFormat="1" ht="15" spans="1:7">
      <c r="A1" s="5" t="s">
        <v>0</v>
      </c>
      <c r="B1" s="6">
        <v>43395</v>
      </c>
      <c r="C1" s="5"/>
      <c r="D1" s="7"/>
      <c r="E1" s="7"/>
      <c r="F1" s="5"/>
      <c r="G1" s="5"/>
    </row>
    <row r="2" s="1" customFormat="1" ht="15" spans="1:7">
      <c r="A2" s="5" t="s">
        <v>1</v>
      </c>
      <c r="B2" s="8" t="s">
        <v>2</v>
      </c>
      <c r="C2" s="5"/>
      <c r="D2" s="7"/>
      <c r="E2" s="7"/>
      <c r="F2" s="5"/>
      <c r="G2" s="5"/>
    </row>
    <row r="3" s="1" customFormat="1" ht="15" spans="1:7">
      <c r="A3" s="5" t="s">
        <v>3</v>
      </c>
      <c r="B3" s="9" t="s">
        <v>4</v>
      </c>
      <c r="C3" s="5"/>
      <c r="D3" s="7"/>
      <c r="E3" s="7"/>
      <c r="F3" s="5"/>
      <c r="G3" s="5"/>
    </row>
    <row r="4" s="1" customFormat="1" ht="15" spans="1:7">
      <c r="A4" s="5" t="s">
        <v>5</v>
      </c>
      <c r="B4" s="9"/>
      <c r="C4" s="5"/>
      <c r="D4" s="7"/>
      <c r="E4" s="7"/>
      <c r="F4" s="5"/>
      <c r="G4" s="5"/>
    </row>
    <row r="5" s="2" customFormat="1" ht="15" spans="1:7">
      <c r="A5" s="9" t="s">
        <v>126</v>
      </c>
      <c r="B5" s="9"/>
      <c r="C5" s="9"/>
      <c r="D5" s="9"/>
      <c r="E5" s="9"/>
      <c r="F5" s="9"/>
      <c r="G5" s="5"/>
    </row>
    <row r="6" s="2" customFormat="1" ht="15" spans="1:7">
      <c r="A6" s="9" t="s">
        <v>116</v>
      </c>
      <c r="B6" s="10" t="s">
        <v>8</v>
      </c>
      <c r="C6" s="10"/>
      <c r="D6" s="10"/>
      <c r="E6" s="10"/>
      <c r="F6" s="5"/>
      <c r="G6" s="5"/>
    </row>
    <row r="7" s="2" customFormat="1" ht="15" spans="1:7">
      <c r="A7" s="9"/>
      <c r="B7" s="8" t="s">
        <v>9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14</v>
      </c>
    </row>
    <row r="8" s="2" customFormat="1" ht="15" spans="1:7">
      <c r="A8" s="5" t="s">
        <v>15</v>
      </c>
      <c r="B8" s="7">
        <v>0.2687</v>
      </c>
      <c r="C8" s="7">
        <v>0.2082</v>
      </c>
      <c r="D8" s="7">
        <v>0.2068</v>
      </c>
      <c r="E8" s="7">
        <f>AVERAGE(B8:D8)</f>
        <v>0.2279</v>
      </c>
      <c r="F8" s="5">
        <f>STDEV(B8:D8)</f>
        <v>0.0353407696577197</v>
      </c>
      <c r="G8" s="5">
        <f>5*(E8-0.0797)/0.0163</f>
        <v>45.4601226993865</v>
      </c>
    </row>
    <row r="9" s="2" customFormat="1" ht="15" spans="1:7">
      <c r="A9" s="5" t="s">
        <v>16</v>
      </c>
      <c r="B9" s="7">
        <v>0.3088</v>
      </c>
      <c r="C9" s="7">
        <v>0.3006</v>
      </c>
      <c r="D9" s="7">
        <v>0.2712</v>
      </c>
      <c r="E9" s="7">
        <f t="shared" ref="E9:E72" si="0">AVERAGE(B9:D9)</f>
        <v>0.293533333333333</v>
      </c>
      <c r="F9" s="5">
        <f t="shared" ref="F9:F72" si="1">STDEV(B9:D9)</f>
        <v>0.0197710225667094</v>
      </c>
      <c r="G9" s="5">
        <f t="shared" ref="G9:G37" si="2">5*(E9-0.0797)/0.0163</f>
        <v>65.5930470347648</v>
      </c>
    </row>
    <row r="10" s="2" customFormat="1" ht="15" spans="1:7">
      <c r="A10" s="5" t="s">
        <v>17</v>
      </c>
      <c r="B10" s="7">
        <v>0.0928</v>
      </c>
      <c r="C10" s="7">
        <v>0.089</v>
      </c>
      <c r="D10" s="7">
        <v>0.0855</v>
      </c>
      <c r="E10" s="7">
        <f t="shared" si="0"/>
        <v>0.0891</v>
      </c>
      <c r="F10" s="5">
        <f t="shared" si="1"/>
        <v>0.00365102725270573</v>
      </c>
      <c r="G10" s="5">
        <f t="shared" si="2"/>
        <v>2.88343558282209</v>
      </c>
    </row>
    <row r="11" s="2" customFormat="1" ht="15" spans="1:7">
      <c r="A11" s="5" t="s">
        <v>18</v>
      </c>
      <c r="B11" s="7">
        <v>0.1089</v>
      </c>
      <c r="C11" s="7">
        <v>0.083</v>
      </c>
      <c r="D11" s="7">
        <v>0.0963</v>
      </c>
      <c r="E11" s="7">
        <f t="shared" si="0"/>
        <v>0.0960666666666667</v>
      </c>
      <c r="F11" s="5">
        <f t="shared" si="1"/>
        <v>0.0129515764806194</v>
      </c>
      <c r="G11" s="5">
        <f t="shared" si="2"/>
        <v>5.02044989775052</v>
      </c>
    </row>
    <row r="12" s="2" customFormat="1" ht="15" spans="1:7">
      <c r="A12" s="5" t="s">
        <v>19</v>
      </c>
      <c r="B12" s="7">
        <v>0.1227</v>
      </c>
      <c r="C12" s="7">
        <v>0.1299</v>
      </c>
      <c r="D12" s="7">
        <v>0.0993</v>
      </c>
      <c r="E12" s="7">
        <f t="shared" si="0"/>
        <v>0.1173</v>
      </c>
      <c r="F12" s="5">
        <f t="shared" si="1"/>
        <v>0.0159987499511681</v>
      </c>
      <c r="G12" s="5">
        <f t="shared" si="2"/>
        <v>11.5337423312883</v>
      </c>
    </row>
    <row r="13" s="2" customFormat="1" ht="15" spans="1:7">
      <c r="A13" s="5" t="s">
        <v>20</v>
      </c>
      <c r="B13" s="7">
        <v>0.0478</v>
      </c>
      <c r="C13" s="7">
        <v>0.047</v>
      </c>
      <c r="D13" s="7">
        <v>0.0666</v>
      </c>
      <c r="E13" s="7">
        <f t="shared" si="0"/>
        <v>0.0538</v>
      </c>
      <c r="F13" s="5">
        <f t="shared" si="1"/>
        <v>0.0110923396990896</v>
      </c>
      <c r="G13" s="7">
        <f t="shared" si="2"/>
        <v>-7.94478527607362</v>
      </c>
    </row>
    <row r="14" s="2" customFormat="1" ht="15" spans="1:7">
      <c r="A14" s="5" t="s">
        <v>21</v>
      </c>
      <c r="B14" s="7">
        <v>0.1781</v>
      </c>
      <c r="C14" s="7">
        <v>0.2393</v>
      </c>
      <c r="D14" s="7">
        <v>0.1605</v>
      </c>
      <c r="E14" s="7">
        <f t="shared" si="0"/>
        <v>0.192633333333333</v>
      </c>
      <c r="F14" s="5">
        <f t="shared" si="1"/>
        <v>0.0413614957821079</v>
      </c>
      <c r="G14" s="5">
        <f t="shared" si="2"/>
        <v>34.6421267893661</v>
      </c>
    </row>
    <row r="15" s="2" customFormat="1" ht="15" spans="1:7">
      <c r="A15" s="5" t="s">
        <v>22</v>
      </c>
      <c r="B15" s="7">
        <v>0.6122</v>
      </c>
      <c r="C15" s="7">
        <v>0.5652</v>
      </c>
      <c r="D15" s="7">
        <v>0.6098</v>
      </c>
      <c r="E15" s="7">
        <f t="shared" si="0"/>
        <v>0.595733333333333</v>
      </c>
      <c r="F15" s="5">
        <f t="shared" si="1"/>
        <v>0.026469857070512</v>
      </c>
      <c r="G15" s="5">
        <f t="shared" si="2"/>
        <v>158.292433537832</v>
      </c>
    </row>
    <row r="16" s="2" customFormat="1" ht="15" spans="1:7">
      <c r="A16" s="5" t="s">
        <v>23</v>
      </c>
      <c r="B16" s="7">
        <v>0.1296</v>
      </c>
      <c r="C16" s="7">
        <v>0.1542</v>
      </c>
      <c r="D16" s="7">
        <v>0.0927</v>
      </c>
      <c r="E16" s="7">
        <f t="shared" si="0"/>
        <v>0.1255</v>
      </c>
      <c r="F16" s="5">
        <f t="shared" si="1"/>
        <v>0.0309543211846101</v>
      </c>
      <c r="G16" s="7">
        <f t="shared" si="2"/>
        <v>14.0490797546012</v>
      </c>
    </row>
    <row r="17" s="2" customFormat="1" ht="15" spans="1:7">
      <c r="A17" s="5" t="s">
        <v>24</v>
      </c>
      <c r="B17" s="7">
        <v>0.2888</v>
      </c>
      <c r="C17" s="7">
        <v>0.2611</v>
      </c>
      <c r="D17" s="7">
        <v>0.2976</v>
      </c>
      <c r="E17" s="7">
        <f t="shared" si="0"/>
        <v>0.2825</v>
      </c>
      <c r="F17" s="5">
        <f t="shared" si="1"/>
        <v>0.0190480970178126</v>
      </c>
      <c r="G17" s="5">
        <f t="shared" si="2"/>
        <v>62.2085889570552</v>
      </c>
    </row>
    <row r="18" s="2" customFormat="1" ht="15" spans="1:7">
      <c r="A18" s="5" t="s">
        <v>25</v>
      </c>
      <c r="B18" s="7">
        <v>1.6766</v>
      </c>
      <c r="C18" s="7">
        <v>1.6737</v>
      </c>
      <c r="D18" s="7">
        <v>1.6079</v>
      </c>
      <c r="E18" s="7">
        <f t="shared" si="0"/>
        <v>1.65273333333333</v>
      </c>
      <c r="F18" s="5">
        <f t="shared" si="1"/>
        <v>0.0388538715359658</v>
      </c>
      <c r="G18" s="5">
        <f t="shared" si="2"/>
        <v>482.525562372188</v>
      </c>
    </row>
    <row r="19" s="2" customFormat="1" ht="15" spans="1:7">
      <c r="A19" s="5" t="s">
        <v>26</v>
      </c>
      <c r="B19" s="7">
        <v>0.114</v>
      </c>
      <c r="C19" s="7">
        <v>0.0932</v>
      </c>
      <c r="D19" s="7">
        <v>0.1044</v>
      </c>
      <c r="E19" s="7">
        <f t="shared" si="0"/>
        <v>0.103866666666667</v>
      </c>
      <c r="F19" s="5">
        <f t="shared" si="1"/>
        <v>0.0104102513578363</v>
      </c>
      <c r="G19" s="7">
        <f t="shared" si="2"/>
        <v>7.41308793456033</v>
      </c>
    </row>
    <row r="20" s="2" customFormat="1" ht="15" spans="1:7">
      <c r="A20" s="5" t="s">
        <v>27</v>
      </c>
      <c r="B20" s="7">
        <v>0.0758</v>
      </c>
      <c r="C20" s="7">
        <v>0.0963</v>
      </c>
      <c r="D20" s="7">
        <v>0.0449</v>
      </c>
      <c r="E20" s="7">
        <f t="shared" si="0"/>
        <v>0.0723333333333333</v>
      </c>
      <c r="F20" s="5">
        <f t="shared" si="1"/>
        <v>0.025874762478781</v>
      </c>
      <c r="G20" s="5">
        <f t="shared" si="2"/>
        <v>-2.25971370143149</v>
      </c>
    </row>
    <row r="21" s="2" customFormat="1" ht="15" spans="1:7">
      <c r="A21" s="5" t="s">
        <v>28</v>
      </c>
      <c r="B21" s="7">
        <v>0.0896</v>
      </c>
      <c r="C21" s="7">
        <v>0.0623</v>
      </c>
      <c r="D21" s="7">
        <v>0.0784</v>
      </c>
      <c r="E21" s="7">
        <f t="shared" si="0"/>
        <v>0.0767666666666667</v>
      </c>
      <c r="F21" s="5">
        <f t="shared" si="1"/>
        <v>0.0137230948890304</v>
      </c>
      <c r="G21" s="5">
        <f t="shared" si="2"/>
        <v>-0.899795501022494</v>
      </c>
    </row>
    <row r="22" s="2" customFormat="1" ht="15" spans="1:7">
      <c r="A22" s="5" t="s">
        <v>29</v>
      </c>
      <c r="B22" s="7">
        <v>0.1636</v>
      </c>
      <c r="C22" s="7">
        <v>0.2142</v>
      </c>
      <c r="D22" s="7">
        <v>0.1559</v>
      </c>
      <c r="E22" s="7">
        <f t="shared" si="0"/>
        <v>0.1779</v>
      </c>
      <c r="F22" s="5">
        <f t="shared" si="1"/>
        <v>0.0316715961075535</v>
      </c>
      <c r="G22" s="5">
        <f t="shared" si="2"/>
        <v>30.1226993865031</v>
      </c>
    </row>
    <row r="23" s="2" customFormat="1" ht="15" spans="1:7">
      <c r="A23" s="5" t="s">
        <v>30</v>
      </c>
      <c r="B23" s="7">
        <v>0.5487</v>
      </c>
      <c r="C23" s="7">
        <v>0.4734</v>
      </c>
      <c r="D23" s="7">
        <v>0.4839</v>
      </c>
      <c r="E23" s="7">
        <f t="shared" si="0"/>
        <v>0.502</v>
      </c>
      <c r="F23" s="5">
        <f t="shared" si="1"/>
        <v>0.0407827169276398</v>
      </c>
      <c r="G23" s="5">
        <f t="shared" si="2"/>
        <v>129.539877300614</v>
      </c>
    </row>
    <row r="24" s="2" customFormat="1" ht="15" spans="1:7">
      <c r="A24" s="5" t="s">
        <v>31</v>
      </c>
      <c r="B24" s="7">
        <v>0.1155</v>
      </c>
      <c r="C24" s="7">
        <v>0.1244</v>
      </c>
      <c r="D24" s="7">
        <v>0.0893</v>
      </c>
      <c r="E24" s="7">
        <f t="shared" si="0"/>
        <v>0.109733333333333</v>
      </c>
      <c r="F24" s="5">
        <f t="shared" si="1"/>
        <v>0.0182467348677327</v>
      </c>
      <c r="G24" s="5">
        <f t="shared" si="2"/>
        <v>9.21267893660532</v>
      </c>
    </row>
    <row r="25" s="2" customFormat="1" ht="15" spans="1:7">
      <c r="A25" s="5" t="s">
        <v>32</v>
      </c>
      <c r="B25" s="7">
        <v>0.1155</v>
      </c>
      <c r="C25" s="7">
        <v>0.1244</v>
      </c>
      <c r="D25" s="7">
        <v>0.0893</v>
      </c>
      <c r="E25" s="7">
        <f t="shared" si="0"/>
        <v>0.109733333333333</v>
      </c>
      <c r="F25" s="5">
        <f t="shared" si="1"/>
        <v>0.0182467348677327</v>
      </c>
      <c r="G25" s="5">
        <f t="shared" si="2"/>
        <v>9.21267893660532</v>
      </c>
    </row>
    <row r="26" s="2" customFormat="1" ht="15" spans="1:7">
      <c r="A26" s="5" t="s">
        <v>33</v>
      </c>
      <c r="B26" s="7">
        <v>0.0422</v>
      </c>
      <c r="C26" s="7">
        <v>0.0448</v>
      </c>
      <c r="D26" s="7">
        <v>0.0324</v>
      </c>
      <c r="E26" s="7">
        <f t="shared" si="0"/>
        <v>0.0398</v>
      </c>
      <c r="F26" s="5">
        <f t="shared" si="1"/>
        <v>0.00653911308970873</v>
      </c>
      <c r="G26" s="5">
        <f t="shared" si="2"/>
        <v>-12.239263803681</v>
      </c>
    </row>
    <row r="27" s="2" customFormat="1" ht="15" spans="1:7">
      <c r="A27" s="5" t="s">
        <v>34</v>
      </c>
      <c r="B27" s="7">
        <v>0.0902</v>
      </c>
      <c r="C27" s="7">
        <v>0.086</v>
      </c>
      <c r="D27" s="7">
        <v>0.0902</v>
      </c>
      <c r="E27" s="7">
        <f t="shared" si="0"/>
        <v>0.0888</v>
      </c>
      <c r="F27" s="5">
        <f t="shared" si="1"/>
        <v>0.00242487113059643</v>
      </c>
      <c r="G27" s="7">
        <f t="shared" si="2"/>
        <v>2.79141104294478</v>
      </c>
    </row>
    <row r="28" s="2" customFormat="1" ht="15" spans="1:7">
      <c r="A28" s="5" t="s">
        <v>35</v>
      </c>
      <c r="B28" s="7">
        <v>0.0755</v>
      </c>
      <c r="C28" s="7">
        <v>0.0774</v>
      </c>
      <c r="D28" s="7">
        <v>0.0729</v>
      </c>
      <c r="E28" s="7">
        <f t="shared" si="0"/>
        <v>0.0752666666666667</v>
      </c>
      <c r="F28" s="5">
        <f t="shared" si="1"/>
        <v>0.00225905584998099</v>
      </c>
      <c r="G28" s="5">
        <f t="shared" si="2"/>
        <v>-1.359918200409</v>
      </c>
    </row>
    <row r="29" s="2" customFormat="1" ht="15" spans="1:7">
      <c r="A29" s="5" t="s">
        <v>36</v>
      </c>
      <c r="B29" s="7">
        <v>0.00819999999999999</v>
      </c>
      <c r="C29" s="7">
        <v>0.001</v>
      </c>
      <c r="D29" s="7">
        <v>0.000399999999999984</v>
      </c>
      <c r="E29" s="7">
        <f t="shared" si="0"/>
        <v>0.00319999999999999</v>
      </c>
      <c r="F29" s="5">
        <f t="shared" si="1"/>
        <v>0.00434050688284214</v>
      </c>
      <c r="G29" s="5">
        <f t="shared" si="2"/>
        <v>-23.4662576687117</v>
      </c>
    </row>
    <row r="30" s="2" customFormat="1" ht="15" spans="1:7">
      <c r="A30" s="5" t="s">
        <v>37</v>
      </c>
      <c r="B30" s="7">
        <v>0.1067</v>
      </c>
      <c r="C30" s="7">
        <v>0.1695</v>
      </c>
      <c r="D30" s="7">
        <v>0.1259</v>
      </c>
      <c r="E30" s="7">
        <f t="shared" si="0"/>
        <v>0.134033333333333</v>
      </c>
      <c r="F30" s="5">
        <f t="shared" si="1"/>
        <v>0.0321803252521371</v>
      </c>
      <c r="G30" s="5">
        <f t="shared" si="2"/>
        <v>16.6666666666667</v>
      </c>
    </row>
    <row r="31" s="2" customFormat="1" ht="15" spans="1:7">
      <c r="A31" s="5" t="s">
        <v>38</v>
      </c>
      <c r="B31" s="7">
        <v>0.0338</v>
      </c>
      <c r="C31" s="7" t="s">
        <v>125</v>
      </c>
      <c r="D31" s="7">
        <v>0.0345</v>
      </c>
      <c r="E31" s="7">
        <f t="shared" si="0"/>
        <v>0.03415</v>
      </c>
      <c r="F31" s="5">
        <f t="shared" si="1"/>
        <v>0.000494974746830588</v>
      </c>
      <c r="G31" s="5">
        <f t="shared" si="2"/>
        <v>-13.9723926380368</v>
      </c>
    </row>
    <row r="32" s="2" customFormat="1" ht="15" spans="1:7">
      <c r="A32" s="5" t="s">
        <v>39</v>
      </c>
      <c r="B32" s="7">
        <v>0.0255</v>
      </c>
      <c r="C32" s="7">
        <v>0.0572</v>
      </c>
      <c r="D32" s="7">
        <v>0.0076</v>
      </c>
      <c r="E32" s="7">
        <f t="shared" si="0"/>
        <v>0.0301</v>
      </c>
      <c r="F32" s="5">
        <f t="shared" si="1"/>
        <v>0.0251179218885639</v>
      </c>
      <c r="G32" s="5">
        <f t="shared" si="2"/>
        <v>-15.2147239263804</v>
      </c>
    </row>
    <row r="33" s="2" customFormat="1" ht="15" spans="1:7">
      <c r="A33" s="5" t="s">
        <v>40</v>
      </c>
      <c r="B33" s="7">
        <v>0.1599</v>
      </c>
      <c r="C33" s="7">
        <v>0.1521</v>
      </c>
      <c r="D33" s="7">
        <v>0.1484</v>
      </c>
      <c r="E33" s="7">
        <f t="shared" si="0"/>
        <v>0.153466666666667</v>
      </c>
      <c r="F33" s="5">
        <f t="shared" si="1"/>
        <v>0.00587054795852425</v>
      </c>
      <c r="G33" s="5">
        <f t="shared" si="2"/>
        <v>22.6278118609407</v>
      </c>
    </row>
    <row r="34" s="2" customFormat="1" ht="15" spans="1:7">
      <c r="A34" s="5" t="s">
        <v>41</v>
      </c>
      <c r="B34" s="7">
        <v>0.0805</v>
      </c>
      <c r="C34" s="7">
        <v>0.0746</v>
      </c>
      <c r="D34" s="7">
        <v>0.0821</v>
      </c>
      <c r="E34" s="7">
        <f t="shared" si="0"/>
        <v>0.0790666666666667</v>
      </c>
      <c r="F34" s="5">
        <f t="shared" si="1"/>
        <v>0.00395010548382361</v>
      </c>
      <c r="G34" s="5">
        <f t="shared" si="2"/>
        <v>-0.194274028629852</v>
      </c>
    </row>
    <row r="35" s="2" customFormat="1" ht="15" spans="1:7">
      <c r="A35" s="5" t="s">
        <v>42</v>
      </c>
      <c r="B35" s="7">
        <v>0.037</v>
      </c>
      <c r="C35" s="7">
        <v>0.0414</v>
      </c>
      <c r="D35" s="7">
        <v>0.0421</v>
      </c>
      <c r="E35" s="7">
        <f t="shared" si="0"/>
        <v>0.0401666666666667</v>
      </c>
      <c r="F35" s="5">
        <f t="shared" si="1"/>
        <v>0.0027646579052992</v>
      </c>
      <c r="G35" s="5">
        <f t="shared" si="2"/>
        <v>-12.1267893660532</v>
      </c>
    </row>
    <row r="36" s="2" customFormat="1" ht="15" spans="1:7">
      <c r="A36" s="5" t="s">
        <v>43</v>
      </c>
      <c r="B36" s="7">
        <v>0.1266</v>
      </c>
      <c r="C36" s="7">
        <v>0.1074</v>
      </c>
      <c r="D36" s="7">
        <v>0.0875</v>
      </c>
      <c r="E36" s="7">
        <f t="shared" si="0"/>
        <v>0.107166666666667</v>
      </c>
      <c r="F36" s="5">
        <f t="shared" si="1"/>
        <v>0.019551044302884</v>
      </c>
      <c r="G36" s="5">
        <f t="shared" si="2"/>
        <v>8.42535787321064</v>
      </c>
    </row>
    <row r="37" s="2" customFormat="1" ht="15" spans="1:7">
      <c r="A37" s="5" t="s">
        <v>44</v>
      </c>
      <c r="B37" s="7">
        <v>0.1266</v>
      </c>
      <c r="C37" s="7">
        <v>0.1074</v>
      </c>
      <c r="D37" s="7">
        <v>0.0875</v>
      </c>
      <c r="E37" s="7">
        <f t="shared" si="0"/>
        <v>0.107166666666667</v>
      </c>
      <c r="F37" s="5">
        <f t="shared" si="1"/>
        <v>0.019551044302884</v>
      </c>
      <c r="G37" s="5">
        <f t="shared" si="2"/>
        <v>8.42535787321064</v>
      </c>
    </row>
    <row r="38" s="2" customFormat="1" ht="15" spans="1:7">
      <c r="A38" s="5" t="s">
        <v>45</v>
      </c>
      <c r="B38" s="7">
        <v>0.5052</v>
      </c>
      <c r="C38" s="7">
        <v>0.4951</v>
      </c>
      <c r="D38" s="7">
        <v>0.4882</v>
      </c>
      <c r="E38" s="7">
        <f t="shared" si="0"/>
        <v>0.496166666666667</v>
      </c>
      <c r="F38" s="5">
        <f t="shared" si="1"/>
        <v>0.00855004873280457</v>
      </c>
      <c r="G38" s="5">
        <f>5*(E38-0.1746)/0.0198</f>
        <v>81.2037037037037</v>
      </c>
    </row>
    <row r="39" s="2" customFormat="1" ht="15" spans="1:7">
      <c r="A39" s="5" t="s">
        <v>46</v>
      </c>
      <c r="B39" s="7">
        <v>0.1019</v>
      </c>
      <c r="C39" s="7">
        <v>0.0816</v>
      </c>
      <c r="D39" s="7">
        <v>0.0969</v>
      </c>
      <c r="E39" s="7">
        <f t="shared" si="0"/>
        <v>0.0934666666666667</v>
      </c>
      <c r="F39" s="5">
        <f t="shared" si="1"/>
        <v>0.0105765463802384</v>
      </c>
      <c r="G39" s="5">
        <f t="shared" ref="G39:G67" si="3">5*(E39-0.1746)/0.0198</f>
        <v>-20.4882154882155</v>
      </c>
    </row>
    <row r="40" s="2" customFormat="1" ht="15" spans="1:7">
      <c r="A40" s="5" t="s">
        <v>47</v>
      </c>
      <c r="B40" s="7">
        <v>0.2202</v>
      </c>
      <c r="C40" s="7">
        <v>0.2015</v>
      </c>
      <c r="D40" s="7">
        <v>0.2122</v>
      </c>
      <c r="E40" s="7">
        <f t="shared" si="0"/>
        <v>0.2113</v>
      </c>
      <c r="F40" s="5">
        <f t="shared" si="1"/>
        <v>0.00938243038876388</v>
      </c>
      <c r="G40" s="5">
        <f t="shared" si="3"/>
        <v>9.26767676767677</v>
      </c>
    </row>
    <row r="41" s="2" customFormat="1" ht="15" spans="1:7">
      <c r="A41" s="5" t="s">
        <v>48</v>
      </c>
      <c r="B41" s="7">
        <v>0.1593</v>
      </c>
      <c r="C41" s="7">
        <v>0.1442</v>
      </c>
      <c r="D41" s="7">
        <v>0.1589</v>
      </c>
      <c r="E41" s="7">
        <f t="shared" si="0"/>
        <v>0.154133333333333</v>
      </c>
      <c r="F41" s="5">
        <f t="shared" si="1"/>
        <v>0.00860484359726157</v>
      </c>
      <c r="G41" s="5">
        <f t="shared" si="3"/>
        <v>-5.16835016835017</v>
      </c>
    </row>
    <row r="42" s="2" customFormat="1" ht="15" spans="1:7">
      <c r="A42" s="5" t="s">
        <v>49</v>
      </c>
      <c r="B42" s="7">
        <v>0.0589</v>
      </c>
      <c r="C42" s="7">
        <v>0.0559</v>
      </c>
      <c r="D42" s="7">
        <v>0.0326</v>
      </c>
      <c r="E42" s="7">
        <f t="shared" si="0"/>
        <v>0.0491333333333333</v>
      </c>
      <c r="F42" s="5">
        <f t="shared" si="1"/>
        <v>0.0143966431272479</v>
      </c>
      <c r="G42" s="5">
        <f t="shared" si="3"/>
        <v>-31.6835016835017</v>
      </c>
    </row>
    <row r="43" s="2" customFormat="1" ht="15" spans="1:7">
      <c r="A43" s="5" t="s">
        <v>50</v>
      </c>
      <c r="B43" s="7">
        <v>0.1049</v>
      </c>
      <c r="C43" s="7">
        <v>0.0877</v>
      </c>
      <c r="D43" s="7">
        <v>0.1425</v>
      </c>
      <c r="E43" s="7">
        <f t="shared" si="0"/>
        <v>0.1117</v>
      </c>
      <c r="F43" s="5">
        <f t="shared" si="1"/>
        <v>0.0280257024889654</v>
      </c>
      <c r="G43" s="5">
        <f t="shared" si="3"/>
        <v>-15.8838383838384</v>
      </c>
    </row>
    <row r="44" s="2" customFormat="1" ht="15" spans="1:7">
      <c r="A44" s="5" t="s">
        <v>51</v>
      </c>
      <c r="B44" s="7">
        <v>0.2597</v>
      </c>
      <c r="C44" s="7">
        <v>0.3236</v>
      </c>
      <c r="D44" s="7">
        <v>0.2457</v>
      </c>
      <c r="E44" s="7">
        <f t="shared" si="0"/>
        <v>0.276333333333333</v>
      </c>
      <c r="F44" s="5">
        <f t="shared" si="1"/>
        <v>0.0415283437345307</v>
      </c>
      <c r="G44" s="5">
        <f t="shared" si="3"/>
        <v>25.6902356902357</v>
      </c>
    </row>
    <row r="45" s="2" customFormat="1" ht="15" spans="1:7">
      <c r="A45" s="5" t="s">
        <v>52</v>
      </c>
      <c r="B45" s="7">
        <v>0.2944</v>
      </c>
      <c r="C45" s="7">
        <v>0.1999</v>
      </c>
      <c r="D45" s="7">
        <v>0.2896</v>
      </c>
      <c r="E45" s="7">
        <f t="shared" si="0"/>
        <v>0.2613</v>
      </c>
      <c r="F45" s="5">
        <f t="shared" si="1"/>
        <v>0.0532280940857363</v>
      </c>
      <c r="G45" s="5">
        <f t="shared" si="3"/>
        <v>21.8939393939394</v>
      </c>
    </row>
    <row r="46" s="2" customFormat="1" ht="15" spans="1:7">
      <c r="A46" s="5" t="s">
        <v>53</v>
      </c>
      <c r="B46" s="7">
        <v>0.3742</v>
      </c>
      <c r="C46" s="7">
        <v>0.1163</v>
      </c>
      <c r="D46" s="7">
        <v>0.1483</v>
      </c>
      <c r="E46" s="7">
        <f t="shared" si="0"/>
        <v>0.212933333333333</v>
      </c>
      <c r="F46" s="5">
        <f t="shared" si="1"/>
        <v>0.140574547245699</v>
      </c>
      <c r="G46" s="5">
        <f t="shared" si="3"/>
        <v>9.68013468013468</v>
      </c>
    </row>
    <row r="47" s="2" customFormat="1" ht="15" spans="1:7">
      <c r="A47" s="5" t="s">
        <v>54</v>
      </c>
      <c r="B47" s="7">
        <v>0.1865</v>
      </c>
      <c r="C47" s="7">
        <v>0.1178</v>
      </c>
      <c r="D47" s="7">
        <v>0.1902</v>
      </c>
      <c r="E47" s="7">
        <f t="shared" si="0"/>
        <v>0.164833333333333</v>
      </c>
      <c r="F47" s="5">
        <f t="shared" si="1"/>
        <v>0.040774052206438</v>
      </c>
      <c r="G47" s="5">
        <f t="shared" si="3"/>
        <v>-2.46632996632996</v>
      </c>
    </row>
    <row r="48" s="2" customFormat="1" ht="15" spans="1:7">
      <c r="A48" s="5" t="s">
        <v>55</v>
      </c>
      <c r="B48" s="7">
        <v>1.3461</v>
      </c>
      <c r="C48" s="7">
        <v>1.416</v>
      </c>
      <c r="D48" s="7">
        <v>1.3904</v>
      </c>
      <c r="E48" s="7">
        <f t="shared" si="0"/>
        <v>1.38416666666667</v>
      </c>
      <c r="F48" s="5">
        <f t="shared" si="1"/>
        <v>0.0353644359962566</v>
      </c>
      <c r="G48" s="5">
        <f t="shared" si="3"/>
        <v>305.446127946128</v>
      </c>
    </row>
    <row r="49" s="2" customFormat="1" ht="15" spans="1:7">
      <c r="A49" s="5" t="s">
        <v>56</v>
      </c>
      <c r="B49" s="7">
        <v>0.0908</v>
      </c>
      <c r="C49" s="7">
        <v>0.0282</v>
      </c>
      <c r="D49" s="7">
        <v>0.0781</v>
      </c>
      <c r="E49" s="7">
        <f t="shared" si="0"/>
        <v>0.0657</v>
      </c>
      <c r="F49" s="5">
        <f t="shared" si="1"/>
        <v>0.0330909353146749</v>
      </c>
      <c r="G49" s="5">
        <f t="shared" si="3"/>
        <v>-27.5</v>
      </c>
    </row>
    <row r="50" s="2" customFormat="1" ht="15" spans="1:7">
      <c r="A50" s="5" t="s">
        <v>57</v>
      </c>
      <c r="B50" s="7">
        <v>0.1107</v>
      </c>
      <c r="C50" s="7">
        <v>0.0831</v>
      </c>
      <c r="D50" s="7">
        <v>0.0158</v>
      </c>
      <c r="E50" s="7">
        <f t="shared" si="0"/>
        <v>0.0698666666666667</v>
      </c>
      <c r="F50" s="5">
        <f t="shared" si="1"/>
        <v>0.0488143762976987</v>
      </c>
      <c r="G50" s="5">
        <f t="shared" si="3"/>
        <v>-26.4478114478114</v>
      </c>
    </row>
    <row r="51" s="2" customFormat="1" ht="15" spans="1:7">
      <c r="A51" s="5" t="s">
        <v>58</v>
      </c>
      <c r="B51" s="7">
        <v>0.0757</v>
      </c>
      <c r="C51" s="7">
        <v>0.0471</v>
      </c>
      <c r="D51" s="7">
        <v>0.04</v>
      </c>
      <c r="E51" s="7">
        <f t="shared" si="0"/>
        <v>0.0542666666666667</v>
      </c>
      <c r="F51" s="5">
        <f t="shared" si="1"/>
        <v>0.0188982362492729</v>
      </c>
      <c r="G51" s="5">
        <f t="shared" si="3"/>
        <v>-30.3872053872054</v>
      </c>
    </row>
    <row r="52" s="2" customFormat="1" ht="15" spans="1:7">
      <c r="A52" s="5" t="s">
        <v>59</v>
      </c>
      <c r="B52" s="7">
        <v>0.0537</v>
      </c>
      <c r="C52" s="7">
        <v>0.1735</v>
      </c>
      <c r="D52" s="7">
        <v>0.1328</v>
      </c>
      <c r="E52" s="7">
        <f t="shared" si="0"/>
        <v>0.12</v>
      </c>
      <c r="F52" s="5">
        <f t="shared" si="1"/>
        <v>0.0609170747820346</v>
      </c>
      <c r="G52" s="5">
        <f t="shared" si="3"/>
        <v>-13.7878787878788</v>
      </c>
    </row>
    <row r="53" s="2" customFormat="1" ht="15" spans="1:7">
      <c r="A53" s="5" t="s">
        <v>60</v>
      </c>
      <c r="B53" s="7">
        <v>0.2265</v>
      </c>
      <c r="C53" s="7">
        <v>0.1849</v>
      </c>
      <c r="D53" s="7">
        <v>0.2306</v>
      </c>
      <c r="E53" s="7">
        <f t="shared" si="0"/>
        <v>0.214</v>
      </c>
      <c r="F53" s="5">
        <f t="shared" si="1"/>
        <v>0.0252845802812702</v>
      </c>
      <c r="G53" s="5">
        <f t="shared" si="3"/>
        <v>9.94949494949495</v>
      </c>
    </row>
    <row r="54" s="2" customFormat="1" ht="15" spans="1:7">
      <c r="A54" s="5" t="s">
        <v>61</v>
      </c>
      <c r="B54" s="7">
        <v>1.7389</v>
      </c>
      <c r="C54" s="7">
        <v>1.8437</v>
      </c>
      <c r="D54" s="7">
        <v>1.8618</v>
      </c>
      <c r="E54" s="7">
        <f t="shared" si="0"/>
        <v>1.8148</v>
      </c>
      <c r="F54" s="5">
        <f t="shared" si="1"/>
        <v>0.0663514129465229</v>
      </c>
      <c r="G54" s="5">
        <f t="shared" si="3"/>
        <v>414.191919191919</v>
      </c>
    </row>
    <row r="55" s="2" customFormat="1" ht="15" spans="1:7">
      <c r="A55" s="5" t="s">
        <v>62</v>
      </c>
      <c r="B55" s="7">
        <v>0.056</v>
      </c>
      <c r="C55" s="7">
        <v>0.0445</v>
      </c>
      <c r="D55" s="7">
        <v>0.0473</v>
      </c>
      <c r="E55" s="7">
        <f t="shared" si="0"/>
        <v>0.0492666666666667</v>
      </c>
      <c r="F55" s="5">
        <f t="shared" si="1"/>
        <v>0.00599694366601299</v>
      </c>
      <c r="G55" s="5">
        <f t="shared" si="3"/>
        <v>-31.6498316498316</v>
      </c>
    </row>
    <row r="56" s="2" customFormat="1" ht="15" spans="1:7">
      <c r="A56" s="5" t="s">
        <v>63</v>
      </c>
      <c r="B56" s="7">
        <v>0.102</v>
      </c>
      <c r="C56" s="7">
        <v>0.1333</v>
      </c>
      <c r="D56" s="7">
        <v>0.0933</v>
      </c>
      <c r="E56" s="7">
        <f t="shared" si="0"/>
        <v>0.109533333333333</v>
      </c>
      <c r="F56" s="5">
        <f t="shared" si="1"/>
        <v>0.0210371892926154</v>
      </c>
      <c r="G56" s="5">
        <f t="shared" si="3"/>
        <v>-16.4309764309764</v>
      </c>
    </row>
    <row r="57" s="2" customFormat="1" ht="15" spans="1:7">
      <c r="A57" s="5" t="s">
        <v>64</v>
      </c>
      <c r="B57" s="7">
        <v>0</v>
      </c>
      <c r="C57" s="7">
        <v>0</v>
      </c>
      <c r="D57" s="7">
        <v>0</v>
      </c>
      <c r="E57" s="7">
        <f t="shared" si="0"/>
        <v>0</v>
      </c>
      <c r="F57" s="5">
        <f t="shared" si="1"/>
        <v>0</v>
      </c>
      <c r="G57" s="5">
        <f t="shared" si="3"/>
        <v>-44.0909090909091</v>
      </c>
    </row>
    <row r="58" s="2" customFormat="1" ht="15" spans="1:7">
      <c r="A58" s="5" t="s">
        <v>65</v>
      </c>
      <c r="B58" s="7">
        <v>0</v>
      </c>
      <c r="C58" s="7">
        <v>0</v>
      </c>
      <c r="D58" s="7">
        <v>0</v>
      </c>
      <c r="E58" s="7">
        <f t="shared" si="0"/>
        <v>0</v>
      </c>
      <c r="F58" s="5">
        <f t="shared" si="1"/>
        <v>0</v>
      </c>
      <c r="G58" s="7">
        <f t="shared" si="3"/>
        <v>-44.0909090909091</v>
      </c>
    </row>
    <row r="59" s="2" customFormat="1" ht="15" spans="1:7">
      <c r="A59" s="5" t="s">
        <v>66</v>
      </c>
      <c r="B59" s="7">
        <v>0.041</v>
      </c>
      <c r="C59" s="7">
        <v>0.0337</v>
      </c>
      <c r="D59" s="7">
        <v>0.0212</v>
      </c>
      <c r="E59" s="7">
        <f t="shared" si="0"/>
        <v>0.0319666666666667</v>
      </c>
      <c r="F59" s="5">
        <f t="shared" si="1"/>
        <v>0.0100131580100053</v>
      </c>
      <c r="G59" s="5">
        <f t="shared" si="3"/>
        <v>-36.0185185185185</v>
      </c>
    </row>
    <row r="60" s="2" customFormat="1" ht="15" spans="1:7">
      <c r="A60" s="5" t="s">
        <v>67</v>
      </c>
      <c r="B60" s="7">
        <v>0.1542</v>
      </c>
      <c r="C60" s="7">
        <v>0.2896</v>
      </c>
      <c r="D60" s="7">
        <v>0.2005</v>
      </c>
      <c r="E60" s="7">
        <f t="shared" si="0"/>
        <v>0.214766666666667</v>
      </c>
      <c r="F60" s="5">
        <f t="shared" si="1"/>
        <v>0.0688181904247223</v>
      </c>
      <c r="G60" s="7">
        <f t="shared" si="3"/>
        <v>10.1430976430976</v>
      </c>
    </row>
    <row r="61" s="2" customFormat="1" ht="15" spans="1:7">
      <c r="A61" s="5" t="s">
        <v>68</v>
      </c>
      <c r="B61" s="7">
        <v>0.1806</v>
      </c>
      <c r="C61" s="7">
        <v>0.1475</v>
      </c>
      <c r="D61" s="7">
        <v>0.1993</v>
      </c>
      <c r="E61" s="7">
        <f t="shared" si="0"/>
        <v>0.1758</v>
      </c>
      <c r="F61" s="5">
        <f t="shared" si="1"/>
        <v>0.0262314696500215</v>
      </c>
      <c r="G61" s="5">
        <f t="shared" si="3"/>
        <v>0.303030303030298</v>
      </c>
    </row>
    <row r="62" s="2" customFormat="1" ht="15" spans="1:7">
      <c r="A62" s="5" t="s">
        <v>69</v>
      </c>
      <c r="B62" s="7">
        <v>0.0199</v>
      </c>
      <c r="C62" s="7">
        <v>0.0182</v>
      </c>
      <c r="D62" s="7">
        <v>0.0254</v>
      </c>
      <c r="E62" s="7">
        <f t="shared" si="0"/>
        <v>0.0211666666666667</v>
      </c>
      <c r="F62" s="5">
        <f t="shared" si="1"/>
        <v>0.00376342043005207</v>
      </c>
      <c r="G62" s="5">
        <f t="shared" si="3"/>
        <v>-38.7457912457912</v>
      </c>
    </row>
    <row r="63" s="2" customFormat="1" ht="15" spans="1:7">
      <c r="A63" s="5" t="s">
        <v>70</v>
      </c>
      <c r="B63" s="7">
        <v>0.1303</v>
      </c>
      <c r="C63" s="7">
        <v>0.0977</v>
      </c>
      <c r="D63" s="7">
        <v>0.1549</v>
      </c>
      <c r="E63" s="7">
        <f t="shared" si="0"/>
        <v>0.127633333333333</v>
      </c>
      <c r="F63" s="5">
        <f t="shared" si="1"/>
        <v>0.0286930885987085</v>
      </c>
      <c r="G63" s="5">
        <f t="shared" si="3"/>
        <v>-11.8602693602694</v>
      </c>
    </row>
    <row r="64" s="2" customFormat="1" ht="15" spans="1:7">
      <c r="A64" s="5" t="s">
        <v>71</v>
      </c>
      <c r="B64" s="7">
        <v>0.0109</v>
      </c>
      <c r="C64" s="7">
        <v>0.0237</v>
      </c>
      <c r="D64" s="7">
        <v>0.0187</v>
      </c>
      <c r="E64" s="7">
        <f t="shared" si="0"/>
        <v>0.0177666666666667</v>
      </c>
      <c r="F64" s="5">
        <f t="shared" si="1"/>
        <v>0.00645083973861801</v>
      </c>
      <c r="G64" s="5">
        <f t="shared" si="3"/>
        <v>-39.6043771043771</v>
      </c>
    </row>
    <row r="65" s="2" customFormat="1" ht="15" spans="1:7">
      <c r="A65" s="5" t="s">
        <v>72</v>
      </c>
      <c r="B65" s="7">
        <v>0.0407</v>
      </c>
      <c r="C65" s="7">
        <v>0.0889</v>
      </c>
      <c r="D65" s="7">
        <v>0.0628</v>
      </c>
      <c r="E65" s="7">
        <f t="shared" si="0"/>
        <v>0.0641333333333333</v>
      </c>
      <c r="F65" s="5">
        <f t="shared" si="1"/>
        <v>0.0241276466596586</v>
      </c>
      <c r="G65" s="5">
        <f t="shared" si="3"/>
        <v>-27.8956228956229</v>
      </c>
    </row>
    <row r="66" s="2" customFormat="1" ht="15" spans="1:7">
      <c r="A66" s="5" t="s">
        <v>73</v>
      </c>
      <c r="B66" s="7">
        <v>0</v>
      </c>
      <c r="C66" s="7">
        <v>0</v>
      </c>
      <c r="D66" s="7">
        <v>0</v>
      </c>
      <c r="E66" s="7">
        <f t="shared" si="0"/>
        <v>0</v>
      </c>
      <c r="F66" s="5">
        <f t="shared" si="1"/>
        <v>0</v>
      </c>
      <c r="G66" s="7">
        <f t="shared" si="3"/>
        <v>-44.0909090909091</v>
      </c>
    </row>
    <row r="67" s="2" customFormat="1" ht="15" spans="1:7">
      <c r="A67" s="5" t="s">
        <v>74</v>
      </c>
      <c r="B67" s="7">
        <v>1.5464</v>
      </c>
      <c r="C67" s="7">
        <v>1.6114</v>
      </c>
      <c r="D67" s="7">
        <v>1.575</v>
      </c>
      <c r="E67" s="7">
        <f t="shared" si="0"/>
        <v>1.5776</v>
      </c>
      <c r="F67" s="5">
        <f t="shared" si="1"/>
        <v>0.0325779066239683</v>
      </c>
      <c r="G67" s="5">
        <f t="shared" si="3"/>
        <v>354.292929292929</v>
      </c>
    </row>
    <row r="68" s="1" customFormat="1" ht="15" spans="1:7">
      <c r="A68" s="5" t="s">
        <v>75</v>
      </c>
      <c r="B68" s="7">
        <v>0.0726</v>
      </c>
      <c r="C68" s="7">
        <v>0.0215</v>
      </c>
      <c r="D68" s="7">
        <v>0.0409</v>
      </c>
      <c r="E68" s="7">
        <f t="shared" si="0"/>
        <v>0.045</v>
      </c>
      <c r="F68" s="5">
        <f t="shared" si="1"/>
        <v>0.0257955422505517</v>
      </c>
      <c r="G68" s="5">
        <f>5*(E68+0.0119)/0.0095</f>
        <v>29.9473684210526</v>
      </c>
    </row>
    <row r="69" s="1" customFormat="1" ht="15" spans="1:7">
      <c r="A69" s="5" t="s">
        <v>76</v>
      </c>
      <c r="B69" s="7">
        <v>0</v>
      </c>
      <c r="C69" s="7">
        <v>0</v>
      </c>
      <c r="D69" s="7">
        <v>0</v>
      </c>
      <c r="E69" s="7">
        <f t="shared" si="0"/>
        <v>0</v>
      </c>
      <c r="F69" s="5">
        <f t="shared" si="1"/>
        <v>0</v>
      </c>
      <c r="G69" s="5">
        <f t="shared" ref="G69:G97" si="4">5*(E69+0.0119)/0.0095</f>
        <v>6.26315789473684</v>
      </c>
    </row>
    <row r="70" s="1" customFormat="1" ht="15" spans="1:7">
      <c r="A70" s="5" t="s">
        <v>77</v>
      </c>
      <c r="B70" s="7">
        <v>0</v>
      </c>
      <c r="C70" s="7">
        <v>0</v>
      </c>
      <c r="D70" s="7">
        <v>0</v>
      </c>
      <c r="E70" s="7">
        <f t="shared" si="0"/>
        <v>0</v>
      </c>
      <c r="F70" s="5">
        <f t="shared" si="1"/>
        <v>0</v>
      </c>
      <c r="G70" s="5">
        <f t="shared" si="4"/>
        <v>6.26315789473684</v>
      </c>
    </row>
    <row r="71" s="1" customFormat="1" ht="15" spans="1:7">
      <c r="A71" s="5" t="s">
        <v>78</v>
      </c>
      <c r="B71" s="7">
        <v>0</v>
      </c>
      <c r="C71" s="7">
        <v>0</v>
      </c>
      <c r="D71" s="7">
        <v>0</v>
      </c>
      <c r="E71" s="7">
        <f t="shared" si="0"/>
        <v>0</v>
      </c>
      <c r="F71" s="5">
        <f t="shared" si="1"/>
        <v>0</v>
      </c>
      <c r="G71" s="5">
        <f t="shared" si="4"/>
        <v>6.26315789473684</v>
      </c>
    </row>
    <row r="72" s="1" customFormat="1" ht="15" spans="1:7">
      <c r="A72" s="5" t="s">
        <v>79</v>
      </c>
      <c r="B72" s="7">
        <v>0</v>
      </c>
      <c r="C72" s="7">
        <v>0</v>
      </c>
      <c r="D72" s="7">
        <v>0</v>
      </c>
      <c r="E72" s="7">
        <f t="shared" si="0"/>
        <v>0</v>
      </c>
      <c r="F72" s="5">
        <f t="shared" si="1"/>
        <v>0</v>
      </c>
      <c r="G72" s="5">
        <f t="shared" si="4"/>
        <v>6.26315789473684</v>
      </c>
    </row>
    <row r="73" s="1" customFormat="1" ht="15" spans="1:7">
      <c r="A73" s="5" t="s">
        <v>80</v>
      </c>
      <c r="B73" s="7">
        <v>0</v>
      </c>
      <c r="C73" s="7">
        <v>0</v>
      </c>
      <c r="D73" s="7">
        <v>0</v>
      </c>
      <c r="E73" s="7">
        <f t="shared" ref="E73:E97" si="5">AVERAGE(B73:D73)</f>
        <v>0</v>
      </c>
      <c r="F73" s="5">
        <f t="shared" ref="F73:F97" si="6">STDEV(B73:D73)</f>
        <v>0</v>
      </c>
      <c r="G73" s="5">
        <f t="shared" si="4"/>
        <v>6.26315789473684</v>
      </c>
    </row>
    <row r="74" s="1" customFormat="1" ht="15" spans="1:7">
      <c r="A74" s="5" t="s">
        <v>81</v>
      </c>
      <c r="B74" s="7">
        <v>0</v>
      </c>
      <c r="C74" s="7">
        <v>0</v>
      </c>
      <c r="D74" s="7">
        <v>0</v>
      </c>
      <c r="E74" s="7">
        <f t="shared" si="5"/>
        <v>0</v>
      </c>
      <c r="F74" s="5">
        <f t="shared" si="6"/>
        <v>0</v>
      </c>
      <c r="G74" s="5">
        <f t="shared" si="4"/>
        <v>6.26315789473684</v>
      </c>
    </row>
    <row r="75" s="1" customFormat="1" ht="15" spans="1:7">
      <c r="A75" s="5" t="s">
        <v>82</v>
      </c>
      <c r="B75" s="7">
        <v>0.9939</v>
      </c>
      <c r="C75" s="7">
        <v>0.899</v>
      </c>
      <c r="D75" s="7">
        <v>0.9687</v>
      </c>
      <c r="E75" s="7">
        <f t="shared" si="5"/>
        <v>0.953866666666667</v>
      </c>
      <c r="F75" s="5">
        <f t="shared" si="6"/>
        <v>0.0491581461543591</v>
      </c>
      <c r="G75" s="5">
        <f t="shared" si="4"/>
        <v>508.298245614035</v>
      </c>
    </row>
    <row r="76" s="1" customFormat="1" ht="15" spans="1:7">
      <c r="A76" s="5" t="s">
        <v>83</v>
      </c>
      <c r="B76" s="7">
        <v>1.0136</v>
      </c>
      <c r="C76" s="7">
        <v>1.015</v>
      </c>
      <c r="D76" s="7">
        <v>1.0089</v>
      </c>
      <c r="E76" s="7">
        <f t="shared" si="5"/>
        <v>1.0125</v>
      </c>
      <c r="F76" s="5">
        <f t="shared" si="6"/>
        <v>0.00319530906173411</v>
      </c>
      <c r="G76" s="5">
        <f t="shared" si="4"/>
        <v>539.157894736842</v>
      </c>
    </row>
    <row r="77" s="1" customFormat="1" ht="15" spans="1:7">
      <c r="A77" s="5" t="s">
        <v>84</v>
      </c>
      <c r="B77" s="7">
        <v>0.9459</v>
      </c>
      <c r="C77" s="7">
        <v>0.9242</v>
      </c>
      <c r="D77" s="7">
        <v>0.8971</v>
      </c>
      <c r="E77" s="7">
        <f t="shared" si="5"/>
        <v>0.9224</v>
      </c>
      <c r="F77" s="5">
        <f t="shared" si="6"/>
        <v>0.0244497443749418</v>
      </c>
      <c r="G77" s="5">
        <f t="shared" si="4"/>
        <v>491.736842105263</v>
      </c>
    </row>
    <row r="78" s="1" customFormat="1" ht="15" spans="1:7">
      <c r="A78" s="5" t="s">
        <v>85</v>
      </c>
      <c r="B78" s="7">
        <v>0</v>
      </c>
      <c r="C78" s="7">
        <v>0</v>
      </c>
      <c r="D78" s="7">
        <v>0</v>
      </c>
      <c r="E78" s="7">
        <f t="shared" si="5"/>
        <v>0</v>
      </c>
      <c r="F78" s="5">
        <f t="shared" si="6"/>
        <v>0</v>
      </c>
      <c r="G78" s="5">
        <f t="shared" si="4"/>
        <v>6.26315789473684</v>
      </c>
    </row>
    <row r="79" s="1" customFormat="1" ht="15" spans="1:7">
      <c r="A79" s="5" t="s">
        <v>86</v>
      </c>
      <c r="B79" s="7">
        <v>0</v>
      </c>
      <c r="C79" s="7">
        <v>0</v>
      </c>
      <c r="D79" s="7">
        <v>0</v>
      </c>
      <c r="E79" s="7">
        <f t="shared" si="5"/>
        <v>0</v>
      </c>
      <c r="F79" s="5">
        <f t="shared" si="6"/>
        <v>0</v>
      </c>
      <c r="G79" s="5">
        <f t="shared" si="4"/>
        <v>6.26315789473684</v>
      </c>
    </row>
    <row r="80" s="1" customFormat="1" ht="15" spans="1:7">
      <c r="A80" s="5" t="s">
        <v>87</v>
      </c>
      <c r="B80" s="7">
        <v>0</v>
      </c>
      <c r="C80" s="7">
        <v>0</v>
      </c>
      <c r="D80" s="7">
        <v>0</v>
      </c>
      <c r="E80" s="7">
        <f t="shared" si="5"/>
        <v>0</v>
      </c>
      <c r="F80" s="5">
        <f t="shared" si="6"/>
        <v>0</v>
      </c>
      <c r="G80" s="5">
        <f t="shared" si="4"/>
        <v>6.26315789473684</v>
      </c>
    </row>
    <row r="81" s="1" customFormat="1" ht="15" spans="1:7">
      <c r="A81" s="5" t="s">
        <v>88</v>
      </c>
      <c r="B81" s="7">
        <v>0</v>
      </c>
      <c r="C81" s="7">
        <v>0</v>
      </c>
      <c r="D81" s="7">
        <v>0</v>
      </c>
      <c r="E81" s="7">
        <f t="shared" si="5"/>
        <v>0</v>
      </c>
      <c r="F81" s="5">
        <f t="shared" si="6"/>
        <v>0</v>
      </c>
      <c r="G81" s="5">
        <f t="shared" si="4"/>
        <v>6.26315789473684</v>
      </c>
    </row>
    <row r="82" s="1" customFormat="1" ht="15" spans="1:7">
      <c r="A82" s="5" t="s">
        <v>89</v>
      </c>
      <c r="B82" s="7">
        <v>0.0609999999999999</v>
      </c>
      <c r="C82" s="7">
        <v>0.0675</v>
      </c>
      <c r="D82" s="7">
        <v>0.061</v>
      </c>
      <c r="E82" s="7">
        <f t="shared" si="5"/>
        <v>0.0631666666666666</v>
      </c>
      <c r="F82" s="5">
        <f t="shared" si="6"/>
        <v>0.0037527767497326</v>
      </c>
      <c r="G82" s="5">
        <f t="shared" si="4"/>
        <v>39.5087719298245</v>
      </c>
    </row>
    <row r="83" s="1" customFormat="1" ht="15" spans="1:7">
      <c r="A83" s="5" t="s">
        <v>90</v>
      </c>
      <c r="B83" s="7">
        <v>0.0326</v>
      </c>
      <c r="C83" s="7">
        <v>0.0252999999999999</v>
      </c>
      <c r="D83" s="7">
        <v>0.0246</v>
      </c>
      <c r="E83" s="7">
        <f t="shared" si="5"/>
        <v>0.0275</v>
      </c>
      <c r="F83" s="5">
        <f t="shared" si="6"/>
        <v>0.00443057558337517</v>
      </c>
      <c r="G83" s="5">
        <f t="shared" si="4"/>
        <v>20.7368421052631</v>
      </c>
    </row>
    <row r="84" s="1" customFormat="1" ht="15" spans="1:7">
      <c r="A84" s="5" t="s">
        <v>91</v>
      </c>
      <c r="B84" s="7">
        <v>0</v>
      </c>
      <c r="C84" s="7">
        <v>0</v>
      </c>
      <c r="D84" s="7">
        <v>0</v>
      </c>
      <c r="E84" s="7">
        <f t="shared" si="5"/>
        <v>0</v>
      </c>
      <c r="F84" s="5">
        <f t="shared" si="6"/>
        <v>0</v>
      </c>
      <c r="G84" s="5">
        <f t="shared" si="4"/>
        <v>6.26315789473684</v>
      </c>
    </row>
    <row r="85" s="1" customFormat="1" ht="15" spans="1:7">
      <c r="A85" s="5" t="s">
        <v>92</v>
      </c>
      <c r="B85" s="7">
        <v>0</v>
      </c>
      <c r="C85" s="7">
        <v>0</v>
      </c>
      <c r="D85" s="7">
        <v>0</v>
      </c>
      <c r="E85" s="7">
        <f t="shared" si="5"/>
        <v>0</v>
      </c>
      <c r="F85" s="5">
        <f t="shared" si="6"/>
        <v>0</v>
      </c>
      <c r="G85" s="5">
        <f t="shared" si="4"/>
        <v>6.26315789473684</v>
      </c>
    </row>
    <row r="86" s="1" customFormat="1" ht="15" spans="1:7">
      <c r="A86" s="5" t="s">
        <v>93</v>
      </c>
      <c r="B86" s="7">
        <v>0</v>
      </c>
      <c r="C86" s="7">
        <v>0</v>
      </c>
      <c r="D86" s="7">
        <v>0</v>
      </c>
      <c r="E86" s="7">
        <f t="shared" si="5"/>
        <v>0</v>
      </c>
      <c r="F86" s="5">
        <f t="shared" si="6"/>
        <v>0</v>
      </c>
      <c r="G86" s="5">
        <f t="shared" si="4"/>
        <v>6.26315789473684</v>
      </c>
    </row>
    <row r="87" s="1" customFormat="1" ht="15" spans="1:7">
      <c r="A87" s="5" t="s">
        <v>94</v>
      </c>
      <c r="B87" s="7">
        <v>0</v>
      </c>
      <c r="C87" s="7">
        <v>0</v>
      </c>
      <c r="D87" s="7">
        <v>0</v>
      </c>
      <c r="E87" s="7">
        <f t="shared" si="5"/>
        <v>0</v>
      </c>
      <c r="F87" s="5">
        <f t="shared" si="6"/>
        <v>0</v>
      </c>
      <c r="G87" s="5">
        <f t="shared" si="4"/>
        <v>6.26315789473684</v>
      </c>
    </row>
    <row r="88" s="1" customFormat="1" ht="15" spans="1:7">
      <c r="A88" s="5" t="s">
        <v>95</v>
      </c>
      <c r="B88" s="7">
        <v>0</v>
      </c>
      <c r="C88" s="7">
        <v>0</v>
      </c>
      <c r="D88" s="7">
        <v>0</v>
      </c>
      <c r="E88" s="7">
        <f t="shared" si="5"/>
        <v>0</v>
      </c>
      <c r="F88" s="5">
        <f t="shared" si="6"/>
        <v>0</v>
      </c>
      <c r="G88" s="5">
        <f t="shared" si="4"/>
        <v>6.26315789473684</v>
      </c>
    </row>
    <row r="89" s="1" customFormat="1" ht="15" spans="1:7">
      <c r="A89" s="5" t="s">
        <v>96</v>
      </c>
      <c r="B89" s="7">
        <v>0.7237</v>
      </c>
      <c r="C89" s="7">
        <v>0.6802</v>
      </c>
      <c r="D89" s="7">
        <v>0.6687</v>
      </c>
      <c r="E89" s="7">
        <f t="shared" si="5"/>
        <v>0.690866666666667</v>
      </c>
      <c r="F89" s="5">
        <f t="shared" si="6"/>
        <v>0.0290100557278564</v>
      </c>
      <c r="G89" s="5">
        <f t="shared" si="4"/>
        <v>369.877192982456</v>
      </c>
    </row>
    <row r="90" s="1" customFormat="1" ht="15" spans="1:7">
      <c r="A90" s="5" t="s">
        <v>97</v>
      </c>
      <c r="B90" s="7">
        <v>0.0101</v>
      </c>
      <c r="C90" s="7">
        <v>0.0198</v>
      </c>
      <c r="D90" s="7">
        <v>0.0274</v>
      </c>
      <c r="E90" s="7">
        <f t="shared" si="5"/>
        <v>0.0191</v>
      </c>
      <c r="F90" s="5">
        <f t="shared" si="6"/>
        <v>0.00867121675429694</v>
      </c>
      <c r="G90" s="7">
        <f t="shared" si="4"/>
        <v>16.3157894736842</v>
      </c>
    </row>
    <row r="91" s="1" customFormat="1" ht="15" spans="1:7">
      <c r="A91" s="5" t="s">
        <v>98</v>
      </c>
      <c r="B91" s="7">
        <v>0</v>
      </c>
      <c r="C91" s="7">
        <v>0</v>
      </c>
      <c r="D91" s="7">
        <v>0</v>
      </c>
      <c r="E91" s="7">
        <f t="shared" si="5"/>
        <v>0</v>
      </c>
      <c r="F91" s="5">
        <f t="shared" si="6"/>
        <v>0</v>
      </c>
      <c r="G91" s="7">
        <f t="shared" si="4"/>
        <v>6.26315789473684</v>
      </c>
    </row>
    <row r="92" s="1" customFormat="1" ht="15" spans="1:7">
      <c r="A92" s="5" t="s">
        <v>99</v>
      </c>
      <c r="B92" s="7">
        <v>0.9449</v>
      </c>
      <c r="C92" s="7">
        <v>0.9772</v>
      </c>
      <c r="D92" s="7">
        <v>0.9221</v>
      </c>
      <c r="E92" s="7">
        <f t="shared" si="5"/>
        <v>0.948066666666667</v>
      </c>
      <c r="F92" s="5">
        <f t="shared" si="6"/>
        <v>0.0276861577928995</v>
      </c>
      <c r="G92" s="7">
        <f t="shared" si="4"/>
        <v>505.245614035088</v>
      </c>
    </row>
    <row r="93" s="1" customFormat="1" ht="15" spans="1:7">
      <c r="A93" s="5" t="s">
        <v>100</v>
      </c>
      <c r="B93" s="7">
        <v>0.1251</v>
      </c>
      <c r="C93" s="7">
        <v>0.0865</v>
      </c>
      <c r="D93" s="7">
        <v>0.1013</v>
      </c>
      <c r="E93" s="7">
        <f t="shared" si="5"/>
        <v>0.1043</v>
      </c>
      <c r="F93" s="5">
        <f t="shared" si="6"/>
        <v>0.019474085344375</v>
      </c>
      <c r="G93" s="5">
        <f t="shared" si="4"/>
        <v>61.1578947368421</v>
      </c>
    </row>
    <row r="94" s="1" customFormat="1" ht="15" spans="1:7">
      <c r="A94" s="5" t="s">
        <v>101</v>
      </c>
      <c r="B94" s="7">
        <v>0</v>
      </c>
      <c r="C94" s="7">
        <v>0</v>
      </c>
      <c r="D94" s="7">
        <v>0</v>
      </c>
      <c r="E94" s="7">
        <f t="shared" si="5"/>
        <v>0</v>
      </c>
      <c r="F94" s="5">
        <f t="shared" si="6"/>
        <v>0</v>
      </c>
      <c r="G94" s="5">
        <f t="shared" si="4"/>
        <v>6.26315789473684</v>
      </c>
    </row>
    <row r="95" s="1" customFormat="1" ht="15" spans="1:7">
      <c r="A95" s="5" t="s">
        <v>102</v>
      </c>
      <c r="B95" s="7">
        <v>0</v>
      </c>
      <c r="C95" s="7">
        <v>0</v>
      </c>
      <c r="D95" s="7">
        <v>0</v>
      </c>
      <c r="E95" s="7">
        <f t="shared" si="5"/>
        <v>0</v>
      </c>
      <c r="F95" s="5">
        <f t="shared" si="6"/>
        <v>0</v>
      </c>
      <c r="G95" s="5">
        <f t="shared" si="4"/>
        <v>6.26315789473684</v>
      </c>
    </row>
    <row r="96" s="1" customFormat="1" ht="15" spans="1:7">
      <c r="A96" s="5" t="s">
        <v>103</v>
      </c>
      <c r="B96" s="7">
        <v>0</v>
      </c>
      <c r="C96" s="7">
        <v>0</v>
      </c>
      <c r="D96" s="7">
        <v>0</v>
      </c>
      <c r="E96" s="7">
        <f t="shared" si="5"/>
        <v>0</v>
      </c>
      <c r="F96" s="5">
        <f t="shared" si="6"/>
        <v>0</v>
      </c>
      <c r="G96" s="5">
        <f t="shared" si="4"/>
        <v>6.26315789473684</v>
      </c>
    </row>
    <row r="97" s="1" customFormat="1" ht="15" spans="1:7">
      <c r="A97" s="5" t="s">
        <v>104</v>
      </c>
      <c r="B97" s="7">
        <v>0</v>
      </c>
      <c r="C97" s="7">
        <v>0</v>
      </c>
      <c r="D97" s="7">
        <v>0</v>
      </c>
      <c r="E97" s="7">
        <f t="shared" si="5"/>
        <v>0</v>
      </c>
      <c r="F97" s="5">
        <f t="shared" si="6"/>
        <v>0</v>
      </c>
      <c r="G97" s="5">
        <f t="shared" si="4"/>
        <v>6.26315789473684</v>
      </c>
    </row>
    <row r="98" s="3" customFormat="1" spans="1:7">
      <c r="A98" s="11"/>
      <c r="B98" s="11"/>
      <c r="C98" s="11"/>
      <c r="D98" s="11"/>
      <c r="E98" s="11"/>
      <c r="F98" s="11"/>
      <c r="G98" s="11"/>
    </row>
    <row r="99" s="3" customFormat="1" spans="1:7">
      <c r="A99" s="11"/>
      <c r="B99" s="11"/>
      <c r="C99" s="11"/>
      <c r="D99" s="11"/>
      <c r="E99" s="11"/>
      <c r="F99" s="11"/>
      <c r="G99" s="11"/>
    </row>
    <row r="100" s="3" customFormat="1" spans="1:7">
      <c r="A100" s="11"/>
      <c r="B100" s="11"/>
      <c r="C100" s="11"/>
      <c r="D100" s="11"/>
      <c r="E100" s="11"/>
      <c r="F100" s="11"/>
      <c r="G100" s="11"/>
    </row>
    <row r="101" s="3" customFormat="1"/>
    <row r="102" s="3" customFormat="1" spans="2:2">
      <c r="B102" s="4"/>
    </row>
    <row r="103" s="3" customFormat="1" spans="2:2">
      <c r="B103" s="4"/>
    </row>
    <row r="104" s="3" customFormat="1" spans="2:5">
      <c r="B104" s="4"/>
      <c r="C104" s="4"/>
      <c r="D104" s="4"/>
      <c r="E104" s="4"/>
    </row>
    <row r="105" s="3" customFormat="1" spans="2:5">
      <c r="B105" s="4"/>
      <c r="C105" s="4"/>
      <c r="D105" s="4"/>
      <c r="E105" s="4"/>
    </row>
    <row r="106" s="3" customFormat="1" spans="2:5">
      <c r="B106" s="4"/>
      <c r="C106" s="4"/>
      <c r="D106" s="4"/>
      <c r="E106" s="4"/>
    </row>
    <row r="107" s="3" customFormat="1" spans="2:5">
      <c r="B107" s="4"/>
      <c r="C107" s="4"/>
      <c r="D107" s="4"/>
      <c r="E107" s="4"/>
    </row>
    <row r="108" s="3" customFormat="1" spans="2:5">
      <c r="B108" s="4"/>
      <c r="C108" s="4"/>
      <c r="D108" s="4"/>
      <c r="E108" s="4"/>
    </row>
    <row r="109" s="3" customFormat="1" spans="2:5">
      <c r="B109" s="4"/>
      <c r="C109" s="4"/>
      <c r="D109" s="4"/>
      <c r="E109" s="4"/>
    </row>
    <row r="110" s="3" customFormat="1" spans="2:5">
      <c r="B110" s="4"/>
      <c r="C110" s="4"/>
      <c r="D110" s="4"/>
      <c r="E110" s="4"/>
    </row>
    <row r="111" s="3" customFormat="1" spans="2:5">
      <c r="B111" s="4"/>
      <c r="C111" s="4"/>
      <c r="D111" s="4"/>
      <c r="E111" s="4"/>
    </row>
    <row r="112" s="3" customFormat="1" spans="2:5">
      <c r="B112" s="4"/>
      <c r="C112" s="4"/>
      <c r="D112" s="4"/>
      <c r="E112" s="4"/>
    </row>
    <row r="113" s="3" customFormat="1" spans="2:5">
      <c r="B113" s="4"/>
      <c r="C113" s="4"/>
      <c r="D113" s="4"/>
      <c r="E113" s="4"/>
    </row>
    <row r="114" s="3" customFormat="1" spans="2:5">
      <c r="B114" s="4"/>
      <c r="C114" s="4"/>
      <c r="D114" s="4"/>
      <c r="E114" s="4"/>
    </row>
    <row r="115" s="3" customFormat="1" spans="2:5">
      <c r="B115" s="4"/>
      <c r="C115" s="4"/>
      <c r="D115" s="4"/>
      <c r="E115" s="4"/>
    </row>
    <row r="116" s="3" customFormat="1" spans="2:5">
      <c r="B116" s="4"/>
      <c r="C116" s="4"/>
      <c r="D116" s="4"/>
      <c r="E116" s="4"/>
    </row>
    <row r="117" s="3" customFormat="1" spans="2:5">
      <c r="B117" s="4"/>
      <c r="C117" s="4"/>
      <c r="D117" s="4"/>
      <c r="E117" s="4"/>
    </row>
    <row r="118" s="3" customFormat="1" spans="2:5">
      <c r="B118" s="4"/>
      <c r="C118" s="4"/>
      <c r="D118" s="4"/>
      <c r="E118" s="4"/>
    </row>
    <row r="119" s="3" customFormat="1" spans="2:5">
      <c r="B119" s="4"/>
      <c r="C119" s="4"/>
      <c r="D119" s="4"/>
      <c r="E119" s="4"/>
    </row>
    <row r="120" s="3" customFormat="1" spans="2:5">
      <c r="B120" s="4"/>
      <c r="C120" s="4"/>
      <c r="D120" s="4"/>
      <c r="E120" s="4"/>
    </row>
    <row r="121" s="3" customFormat="1" spans="2:5">
      <c r="B121" s="4"/>
      <c r="C121" s="4"/>
      <c r="D121" s="4"/>
      <c r="E121" s="4"/>
    </row>
    <row r="122" s="3" customFormat="1" spans="2:5">
      <c r="B122" s="4"/>
      <c r="C122" s="4"/>
      <c r="D122" s="4"/>
      <c r="E122" s="4"/>
    </row>
    <row r="123" s="3" customFormat="1" spans="2:5">
      <c r="B123" s="4"/>
      <c r="C123" s="4"/>
      <c r="D123" s="4"/>
      <c r="E123" s="4"/>
    </row>
    <row r="124" s="3" customFormat="1" spans="2:5">
      <c r="B124" s="4"/>
      <c r="C124" s="4"/>
      <c r="D124" s="4"/>
      <c r="E124" s="4"/>
    </row>
    <row r="125" s="3" customFormat="1" spans="2:5">
      <c r="B125" s="4"/>
      <c r="C125" s="4"/>
      <c r="D125" s="4"/>
      <c r="E125" s="4"/>
    </row>
    <row r="126" s="3" customFormat="1" spans="2:5">
      <c r="B126" s="4"/>
      <c r="C126" s="4"/>
      <c r="D126" s="4"/>
      <c r="E126" s="4"/>
    </row>
    <row r="127" s="3" customFormat="1" spans="2:5">
      <c r="B127" s="4"/>
      <c r="C127" s="4"/>
      <c r="D127" s="4"/>
      <c r="E127" s="4"/>
    </row>
    <row r="128" s="3" customFormat="1" spans="2:5">
      <c r="B128" s="4"/>
      <c r="C128" s="4"/>
      <c r="D128" s="4"/>
      <c r="E128" s="4"/>
    </row>
    <row r="129" s="3" customFormat="1" spans="2:5">
      <c r="B129" s="4"/>
      <c r="C129" s="4"/>
      <c r="D129" s="4"/>
      <c r="E129" s="4"/>
    </row>
    <row r="130" s="3" customFormat="1" spans="2:5">
      <c r="B130" s="4"/>
      <c r="C130" s="4"/>
      <c r="D130" s="4"/>
      <c r="E130" s="4"/>
    </row>
    <row r="131" s="3" customFormat="1" spans="2:5">
      <c r="B131" s="4"/>
      <c r="C131" s="4"/>
      <c r="D131" s="4"/>
      <c r="E131" s="4"/>
    </row>
    <row r="132" s="3" customFormat="1" spans="2:5">
      <c r="B132" s="4"/>
      <c r="C132" s="4"/>
      <c r="D132" s="4"/>
      <c r="E132" s="4"/>
    </row>
    <row r="133" s="3" customFormat="1" spans="2:5">
      <c r="B133" s="4"/>
      <c r="C133" s="4"/>
      <c r="D133" s="4"/>
      <c r="E133" s="4"/>
    </row>
    <row r="134" s="3" customFormat="1" spans="2:5">
      <c r="B134" s="4"/>
      <c r="C134" s="4"/>
      <c r="D134" s="4"/>
      <c r="E134" s="4"/>
    </row>
    <row r="135" s="3" customFormat="1" spans="2:5">
      <c r="B135" s="4"/>
      <c r="C135" s="4"/>
      <c r="D135" s="4"/>
      <c r="E135" s="4"/>
    </row>
    <row r="136" s="3" customFormat="1" spans="2:5">
      <c r="B136" s="4"/>
      <c r="C136" s="4"/>
      <c r="D136" s="4"/>
      <c r="E136" s="4"/>
    </row>
    <row r="137" s="3" customFormat="1" spans="2:5">
      <c r="B137" s="4"/>
      <c r="C137" s="4"/>
      <c r="D137" s="4"/>
      <c r="E137" s="4"/>
    </row>
    <row r="138" s="3" customFormat="1" spans="2:5">
      <c r="B138" s="4"/>
      <c r="C138" s="4"/>
      <c r="D138" s="4"/>
      <c r="E138" s="4"/>
    </row>
    <row r="139" s="3" customFormat="1" spans="2:5">
      <c r="B139" s="4"/>
      <c r="C139" s="4"/>
      <c r="D139" s="4"/>
      <c r="E139" s="4"/>
    </row>
    <row r="140" s="3" customFormat="1" spans="2:5">
      <c r="B140" s="4"/>
      <c r="C140" s="4"/>
      <c r="D140" s="4"/>
      <c r="E140" s="4"/>
    </row>
    <row r="141" s="3" customFormat="1" spans="2:5">
      <c r="B141" s="4"/>
      <c r="C141" s="4"/>
      <c r="D141" s="4"/>
      <c r="E141" s="4"/>
    </row>
    <row r="142" s="3" customFormat="1" spans="2:5">
      <c r="B142" s="4"/>
      <c r="C142" s="4"/>
      <c r="D142" s="4"/>
      <c r="E142" s="4"/>
    </row>
    <row r="143" s="3" customFormat="1" spans="2:5">
      <c r="B143" s="4"/>
      <c r="C143" s="4"/>
      <c r="D143" s="4"/>
      <c r="E143" s="4"/>
    </row>
    <row r="144" s="3" customFormat="1" spans="2:5">
      <c r="B144" s="4"/>
      <c r="C144" s="4"/>
      <c r="D144" s="4"/>
      <c r="E144" s="4"/>
    </row>
  </sheetData>
  <mergeCells count="3">
    <mergeCell ref="A5:F5"/>
    <mergeCell ref="B6:E6"/>
    <mergeCell ref="A6:A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Eotaxin</vt:lpstr>
      <vt:lpstr> GM-CSF</vt:lpstr>
      <vt:lpstr>GROα</vt:lpstr>
      <vt:lpstr>IFN-γ</vt:lpstr>
      <vt:lpstr>IL-1β</vt:lpstr>
      <vt:lpstr>IL-2</vt:lpstr>
      <vt:lpstr>IL-4</vt:lpstr>
      <vt:lpstr>IL-5</vt:lpstr>
      <vt:lpstr>IL-6</vt:lpstr>
      <vt:lpstr>IL-8</vt:lpstr>
      <vt:lpstr>IL-12</vt:lpstr>
      <vt:lpstr>IL-13</vt:lpstr>
      <vt:lpstr>IL-18</vt:lpstr>
      <vt:lpstr>IP-10</vt:lpstr>
      <vt:lpstr>MCP-1α</vt:lpstr>
      <vt:lpstr>MIP-1α</vt:lpstr>
      <vt:lpstr>MIP-1β</vt:lpstr>
      <vt:lpstr>RANTES</vt:lpstr>
      <vt:lpstr>SDF-1α</vt:lpstr>
      <vt:lpstr>TNF-α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2020-03-14T10:58:40Z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